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20" yWindow="-120" windowWidth="20730" windowHeight="11160" tabRatio="606" activeTab="1"/>
  </bookViews>
  <sheets>
    <sheet name="DATAS" sheetId="5" r:id="rId1"/>
    <sheet name="PLAN DE SEANCE ADULTE" sheetId="2" r:id="rId2"/>
    <sheet name="Feuil1" sheetId="6" r:id="rId3"/>
    <sheet name="RECAP PLAN DE SEANCE ADULTE" sheetId="1" r:id="rId4"/>
    <sheet name="PLAN ANNUEL" sheetId="3" r:id="rId5"/>
    <sheet name="GANTT AUTOMATIQUE" sheetId="4" r:id="rId6"/>
  </sheets>
  <definedNames>
    <definedName name="Adr">INDEX(Photos,MATCH('PLAN DE SEANCE ADULTE'!$E$39,Noms,0))</definedName>
    <definedName name="Adr_2">INDEX(Photos_2,MATCH('PLAN DE SEANCE ADULTE'!$D$39,Noms_2,0))</definedName>
    <definedName name="Adr_3">INDEX(Photos_3,MATCH('PLAN DE SEANCE ADULTE'!$F$39,Noms_3,0))</definedName>
    <definedName name="Adr_4">INDEX(Photos_4,MATCH('PLAN DE SEANCE ADULTE'!$C$39,Noms_4,0))</definedName>
    <definedName name="Affichage">INDIRECT(VLOOKUP('PLAN DE SEANCE ADULTE'!$C$39,DATAS!$Z$2:$Z$19,2,))</definedName>
    <definedName name="Liste">OFFSET(DATAS!$AD$2,,,COUNTA(DATAS!$AD:$AD)-1)</definedName>
    <definedName name="Liste_2">OFFSET(DATAS!$AB$2,,,COUNTA(DATAS!$AB:$AB)-1)</definedName>
    <definedName name="Liste_3">OFFSET(DATAS!$AF$2,,,COUNTA(DATAS!$AF:$AF)-1)</definedName>
    <definedName name="Liste_4">OFFSET(DATAS!$Z$2,,,COUNTA(DATAS!$Z:$Z)-1)</definedName>
    <definedName name="Noms">DATAS!$AD$2:$AD$13</definedName>
    <definedName name="Noms_2">DATAS!$AB$2:$AB$6</definedName>
    <definedName name="Noms_3">DATAS!$AF$2:$AF$21</definedName>
    <definedName name="Noms_4">DATAS!$Z$2:$Z$19</definedName>
    <definedName name="Photos">DATAS!$AE$2:$AE$13</definedName>
    <definedName name="Photos_2">DATAS!$AC$2:$AC$6</definedName>
    <definedName name="Photos_3">DATAS!$AG$2:$AG$21</definedName>
    <definedName name="Photos_4">DATAS!$AA$2:$AA$19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O7" i="1" l="1"/>
  <c r="AN7" i="1"/>
  <c r="C72" i="2" s="1"/>
  <c r="AM7" i="1"/>
  <c r="C69" i="2" s="1"/>
  <c r="AL7" i="1"/>
  <c r="C66" i="2" s="1"/>
  <c r="AK7" i="1"/>
  <c r="C63" i="2" s="1"/>
  <c r="AJ7" i="1"/>
  <c r="C60" i="2" s="1"/>
  <c r="AI7" i="1"/>
  <c r="C57" i="2" s="1"/>
  <c r="AH7" i="1"/>
  <c r="C54" i="2" s="1"/>
  <c r="AG7" i="1"/>
  <c r="C51" i="2" s="1"/>
  <c r="AF7" i="1"/>
  <c r="C48" i="2" s="1"/>
  <c r="I71" i="2"/>
  <c r="I68" i="2"/>
  <c r="J68" i="2" s="1"/>
  <c r="I65" i="2"/>
  <c r="I62" i="2"/>
  <c r="I59" i="2"/>
  <c r="I56" i="2"/>
  <c r="I53" i="2"/>
  <c r="I50" i="2"/>
  <c r="I47" i="2"/>
  <c r="I44" i="2"/>
  <c r="I36" i="2"/>
  <c r="O7" i="1"/>
  <c r="C28" i="2" s="1"/>
  <c r="K154" i="1"/>
  <c r="K155" i="1"/>
  <c r="K15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7" i="1"/>
  <c r="J149" i="1"/>
  <c r="J150" i="1"/>
  <c r="J151" i="1"/>
  <c r="J152" i="1"/>
  <c r="J153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F34" i="2" a="1"/>
  <c r="F34" i="2" l="1"/>
  <c r="J71" i="2"/>
  <c r="I41" i="2"/>
  <c r="K152" i="1"/>
  <c r="K148" i="1"/>
  <c r="K144" i="1"/>
  <c r="K140" i="1"/>
  <c r="K136" i="1"/>
  <c r="K132" i="1"/>
  <c r="K128" i="1"/>
  <c r="K124" i="1"/>
  <c r="K120" i="1"/>
  <c r="K116" i="1"/>
  <c r="K112" i="1"/>
  <c r="K108" i="1"/>
  <c r="K104" i="1"/>
  <c r="K100" i="1"/>
  <c r="K96" i="1"/>
  <c r="K149" i="1"/>
  <c r="K145" i="1"/>
  <c r="K141" i="1"/>
  <c r="K137" i="1"/>
  <c r="K133" i="1"/>
  <c r="K129" i="1"/>
  <c r="K125" i="1"/>
  <c r="K121" i="1"/>
  <c r="K117" i="1"/>
  <c r="K113" i="1"/>
  <c r="K109" i="1"/>
  <c r="K105" i="1"/>
  <c r="K101" i="1"/>
  <c r="K97" i="1"/>
  <c r="K93" i="1"/>
  <c r="K89" i="1"/>
  <c r="K85" i="1"/>
  <c r="K81" i="1"/>
  <c r="K77" i="1"/>
  <c r="K73" i="1"/>
  <c r="K69" i="1"/>
  <c r="K65" i="1"/>
  <c r="K61" i="1"/>
  <c r="K57" i="1"/>
  <c r="K53" i="1"/>
  <c r="K49" i="1"/>
  <c r="K45" i="1"/>
  <c r="K41" i="1"/>
  <c r="K37" i="1"/>
  <c r="K33" i="1"/>
  <c r="K29" i="1"/>
  <c r="K25" i="1"/>
  <c r="K21" i="1"/>
  <c r="K17" i="1"/>
  <c r="K13" i="1"/>
  <c r="K9" i="1"/>
  <c r="K92" i="1"/>
  <c r="K88" i="1"/>
  <c r="K84" i="1"/>
  <c r="K80" i="1"/>
  <c r="K76" i="1"/>
  <c r="K72" i="1"/>
  <c r="K68" i="1"/>
  <c r="K64" i="1"/>
  <c r="K60" i="1"/>
  <c r="K56" i="1"/>
  <c r="K52" i="1"/>
  <c r="K48" i="1"/>
  <c r="K44" i="1"/>
  <c r="K40" i="1"/>
  <c r="K36" i="1"/>
  <c r="K32" i="1"/>
  <c r="K28" i="1"/>
  <c r="K24" i="1"/>
  <c r="K20" i="1"/>
  <c r="K16" i="1"/>
  <c r="K12" i="1"/>
  <c r="K8" i="1"/>
  <c r="K151" i="1"/>
  <c r="K139" i="1"/>
  <c r="K127" i="1"/>
  <c r="K119" i="1"/>
  <c r="K103" i="1"/>
  <c r="K91" i="1"/>
  <c r="K75" i="1"/>
  <c r="K19" i="1"/>
  <c r="K150" i="1"/>
  <c r="K146" i="1"/>
  <c r="K142" i="1"/>
  <c r="K138" i="1"/>
  <c r="K134" i="1"/>
  <c r="K130" i="1"/>
  <c r="K126" i="1"/>
  <c r="K122" i="1"/>
  <c r="K118" i="1"/>
  <c r="K114" i="1"/>
  <c r="K110" i="1"/>
  <c r="K106" i="1"/>
  <c r="K102" i="1"/>
  <c r="K98" i="1"/>
  <c r="K94" i="1"/>
  <c r="K90" i="1"/>
  <c r="K86" i="1"/>
  <c r="K82" i="1"/>
  <c r="K78" i="1"/>
  <c r="K74" i="1"/>
  <c r="K70" i="1"/>
  <c r="K66" i="1"/>
  <c r="K62" i="1"/>
  <c r="K58" i="1"/>
  <c r="K54" i="1"/>
  <c r="K50" i="1"/>
  <c r="K46" i="1"/>
  <c r="K42" i="1"/>
  <c r="K38" i="1"/>
  <c r="K34" i="1"/>
  <c r="K30" i="1"/>
  <c r="K26" i="1"/>
  <c r="K22" i="1"/>
  <c r="K18" i="1"/>
  <c r="K14" i="1"/>
  <c r="K10" i="1"/>
  <c r="K143" i="1"/>
  <c r="K131" i="1"/>
  <c r="K115" i="1"/>
  <c r="K107" i="1"/>
  <c r="K99" i="1"/>
  <c r="K79" i="1"/>
  <c r="K15" i="1"/>
  <c r="K153" i="1"/>
  <c r="K147" i="1"/>
  <c r="K135" i="1"/>
  <c r="K123" i="1"/>
  <c r="K111" i="1"/>
  <c r="K95" i="1"/>
  <c r="K87" i="1"/>
  <c r="K83" i="1"/>
  <c r="K71" i="1"/>
  <c r="K67" i="1"/>
  <c r="K63" i="1"/>
  <c r="K59" i="1"/>
  <c r="K55" i="1"/>
  <c r="K51" i="1"/>
  <c r="K47" i="1"/>
  <c r="K43" i="1"/>
  <c r="K39" i="1"/>
  <c r="K35" i="1"/>
  <c r="K31" i="1"/>
  <c r="K27" i="1"/>
  <c r="K23" i="1"/>
  <c r="K11" i="1"/>
  <c r="K7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F130" i="1"/>
  <c r="AF131" i="1"/>
  <c r="AF132" i="1"/>
  <c r="AF133" i="1"/>
  <c r="AF134" i="1"/>
  <c r="AF135" i="1"/>
  <c r="AF136" i="1"/>
  <c r="AF137" i="1"/>
  <c r="C45" i="2"/>
  <c r="C42" i="2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7" i="1"/>
  <c r="D34" i="2" s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7" i="1"/>
  <c r="C34" i="2" s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7" i="1"/>
  <c r="G31" i="2" s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7" i="1"/>
  <c r="F31" i="2" s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7" i="1"/>
  <c r="E31" i="2" s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7" i="1"/>
  <c r="D31" i="2" s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7" i="1"/>
  <c r="C31" i="2" s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7" i="1"/>
  <c r="F28" i="2" s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7" i="1"/>
  <c r="E28" i="2" s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7" i="1"/>
  <c r="D28" i="2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W16" i="5"/>
  <c r="X16" i="5" s="1"/>
  <c r="W4" i="5"/>
  <c r="X4" i="5" s="1"/>
  <c r="W5" i="5"/>
  <c r="X5" i="5" s="1"/>
  <c r="W6" i="5"/>
  <c r="X6" i="5" s="1"/>
  <c r="W7" i="5"/>
  <c r="X7" i="5" s="1"/>
  <c r="W8" i="5"/>
  <c r="X8" i="5" s="1"/>
  <c r="W9" i="5"/>
  <c r="X9" i="5" s="1"/>
  <c r="W10" i="5"/>
  <c r="X10" i="5" s="1"/>
  <c r="W11" i="5"/>
  <c r="X11" i="5" s="1"/>
  <c r="W12" i="5"/>
  <c r="X12" i="5" s="1"/>
  <c r="W13" i="5"/>
  <c r="X13" i="5" s="1"/>
  <c r="W14" i="5"/>
  <c r="X14" i="5" s="1"/>
  <c r="W15" i="5"/>
  <c r="X15" i="5" s="1"/>
  <c r="W3" i="5"/>
  <c r="X3" i="5" s="1"/>
  <c r="W2" i="5"/>
  <c r="X2" i="5" s="1"/>
  <c r="D18" i="2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1" i="1"/>
  <c r="L9" i="1"/>
  <c r="L10" i="1"/>
  <c r="L12" i="1"/>
  <c r="L13" i="1"/>
  <c r="L8" i="1"/>
  <c r="L7" i="1"/>
  <c r="F24" i="2" s="1"/>
  <c r="E4" i="2"/>
  <c r="F7" i="1"/>
  <c r="N7" i="1" l="1"/>
  <c r="G24" i="2"/>
  <c r="I33" i="2"/>
  <c r="J36" i="2" s="1"/>
  <c r="J41" i="2" s="1"/>
  <c r="J44" i="2" s="1"/>
  <c r="J47" i="2" s="1"/>
  <c r="J50" i="2" s="1"/>
  <c r="J53" i="2" s="1"/>
  <c r="J56" i="2" s="1"/>
  <c r="J59" i="2" s="1"/>
  <c r="J62" i="2" s="1"/>
  <c r="J65" i="2" s="1"/>
  <c r="D22" i="2"/>
  <c r="G28" i="2"/>
  <c r="AA7" i="1"/>
  <c r="E34" i="2" s="1"/>
  <c r="D12" i="2"/>
  <c r="G10" i="4"/>
  <c r="F10" i="4"/>
  <c r="E10" i="4"/>
  <c r="D10" i="4"/>
  <c r="C10" i="4"/>
  <c r="B5" i="4"/>
  <c r="F22" i="2" l="1"/>
  <c r="D14" i="2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D20" i="2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<sst xmlns="http://schemas.openxmlformats.org/spreadsheetml/2006/main" count="1989" uniqueCount="1700">
  <si>
    <t>Complétez et tenez à jour votre fichier client :</t>
  </si>
  <si>
    <t>Prénom + nom</t>
  </si>
  <si>
    <t>Origine du client (comment nous a-t-il connu ?)</t>
  </si>
  <si>
    <t>Type de client :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</si>
  <si>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</si>
  <si>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</si>
  <si>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</si>
  <si>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</si>
  <si>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</si>
  <si>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</si>
  <si>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</si>
  <si>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</si>
  <si>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</si>
  <si>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</si>
  <si>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</si>
  <si>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</si>
  <si>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</si>
  <si>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</si>
  <si>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</si>
  <si>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</si>
  <si>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</si>
  <si>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</si>
  <si>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</si>
  <si>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</si>
  <si>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</si>
  <si>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</si>
  <si>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</si>
  <si>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</si>
  <si>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</si>
  <si>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</si>
  <si>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</si>
  <si>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</si>
  <si>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</si>
  <si>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</si>
  <si>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</si>
  <si>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</si>
  <si>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</si>
  <si>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</si>
  <si>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</si>
  <si>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</si>
  <si>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</si>
  <si>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</si>
  <si>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</si>
  <si>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</si>
  <si>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</si>
  <si>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</si>
  <si>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</si>
  <si>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</si>
  <si>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</si>
  <si>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</si>
  <si>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</si>
  <si>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</si>
  <si>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</si>
  <si>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</si>
  <si>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</si>
  <si>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</si>
  <si>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</si>
  <si>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</si>
  <si>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</si>
  <si>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</si>
  <si>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</si>
  <si>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</si>
  <si>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</si>
  <si>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</si>
  <si>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</si>
  <si>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</si>
  <si>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</si>
  <si>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</si>
  <si>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</si>
  <si>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</si>
  <si>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</si>
  <si>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</si>
  <si>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</si>
  <si>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</si>
  <si>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</si>
  <si>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</si>
  <si>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</si>
  <si>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</si>
  <si>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</si>
  <si>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</si>
  <si>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</si>
  <si>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</si>
  <si>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</si>
  <si>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</si>
  <si>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</si>
  <si>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</si>
  <si>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</si>
  <si>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</si>
  <si>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</si>
  <si>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</si>
  <si>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</si>
  <si>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</si>
  <si>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</si>
  <si>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</si>
  <si>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</si>
  <si>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</si>
  <si>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</si>
  <si>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</si>
  <si>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</si>
  <si>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</si>
  <si>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</si>
  <si>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</si>
  <si>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</si>
  <si>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</si>
  <si>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</si>
  <si>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</si>
  <si>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</si>
  <si>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</si>
  <si>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</si>
  <si>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</si>
  <si>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</si>
  <si>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</si>
  <si>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</si>
  <si>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</si>
  <si>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</si>
  <si>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</si>
  <si>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</si>
  <si>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</si>
  <si>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</si>
  <si>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</si>
  <si>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</si>
  <si>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</si>
  <si>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</si>
  <si>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</si>
  <si>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</si>
  <si>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</si>
  <si>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</si>
  <si>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</si>
  <si>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</si>
  <si>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</si>
  <si>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</si>
  <si>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</si>
  <si>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</si>
  <si>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</si>
  <si>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</si>
  <si>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</si>
  <si>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</si>
  <si>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</si>
  <si>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</si>
  <si>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</si>
  <si>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</si>
  <si>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</si>
  <si>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</si>
  <si>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</si>
  <si>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</si>
  <si>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</si>
  <si>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</si>
  <si>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</si>
  <si>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</si>
  <si>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</si>
  <si>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</si>
  <si>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</si>
  <si>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</si>
  <si>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</si>
  <si>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</si>
  <si>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</si>
  <si>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</si>
  <si>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</si>
  <si>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</si>
  <si>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</si>
  <si>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</si>
  <si>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</si>
  <si>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</si>
  <si>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</si>
  <si>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</si>
  <si>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</si>
  <si>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</si>
  <si>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</si>
  <si>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</si>
  <si>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</si>
  <si>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</si>
  <si>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</si>
  <si>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</si>
  <si>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</si>
  <si>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</si>
  <si>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</si>
  <si>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</si>
  <si>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</si>
  <si>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</si>
  <si>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</si>
  <si>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</si>
  <si>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</si>
  <si>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</si>
  <si>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</si>
  <si>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</si>
  <si>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</si>
  <si>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</si>
  <si>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</si>
  <si>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</si>
  <si>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</si>
  <si>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</si>
  <si>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</si>
  <si>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</si>
  <si>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</si>
  <si>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</si>
  <si>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</si>
  <si>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</si>
  <si>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</si>
  <si>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</si>
  <si>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</si>
  <si>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</si>
  <si>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</si>
  <si>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</si>
  <si>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</si>
  <si>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</si>
  <si>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</si>
  <si>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</si>
  <si>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</si>
  <si>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</si>
  <si>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</si>
  <si>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</si>
  <si>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</si>
  <si>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</si>
  <si>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</si>
  <si>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</si>
  <si>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</si>
  <si>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</si>
  <si>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</si>
  <si>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</si>
  <si>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</si>
  <si>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</si>
  <si>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</si>
  <si>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</si>
  <si>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</si>
  <si>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</si>
  <si>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</si>
  <si>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</si>
  <si>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</si>
  <si>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</si>
  <si>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</si>
  <si>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</si>
  <si>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</si>
  <si>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</si>
  <si>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</si>
  <si>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</si>
  <si>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</si>
  <si>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</si>
  <si>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</si>
  <si>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</si>
  <si>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</si>
  <si>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</si>
  <si>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</si>
  <si>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</si>
  <si>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</si>
  <si>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</si>
  <si>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</si>
  <si>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</si>
  <si>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</si>
  <si>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</si>
  <si>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</si>
  <si>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</si>
  <si>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</si>
  <si>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</si>
  <si>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</si>
  <si>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</si>
  <si>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</si>
  <si>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</si>
  <si>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</si>
  <si>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</si>
  <si>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</si>
  <si>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</si>
  <si>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</si>
  <si>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</si>
  <si>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</si>
  <si>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</si>
  <si>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</si>
  <si>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</si>
  <si>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</si>
  <si>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</si>
  <si>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</si>
  <si>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</si>
  <si>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</si>
  <si>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</si>
  <si>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</si>
  <si>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</si>
  <si>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</si>
  <si>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</si>
  <si>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</si>
  <si>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</si>
  <si>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</si>
  <si>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</si>
  <si>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</si>
  <si>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</si>
  <si>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</si>
  <si>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</si>
  <si>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</si>
  <si>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</si>
  <si>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</si>
  <si>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</si>
  <si>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</si>
  <si>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</si>
  <si>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</si>
  <si>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</si>
  <si>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</si>
  <si>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</si>
  <si>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</si>
  <si>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</si>
  <si>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</si>
  <si>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</si>
  <si>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</si>
  <si>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</si>
  <si>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</si>
  <si>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</si>
  <si>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</si>
  <si>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</si>
  <si>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</si>
  <si>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</si>
  <si>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</si>
  <si>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</si>
  <si>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</si>
  <si>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</si>
  <si>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</si>
  <si>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</si>
  <si>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</si>
  <si>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</si>
  <si>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</si>
  <si>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</si>
  <si>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</si>
  <si>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</si>
  <si>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</si>
  <si>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</si>
  <si>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</si>
  <si>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</si>
  <si>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</si>
  <si>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</si>
  <si>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</si>
  <si>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</si>
  <si>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</si>
  <si>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</si>
  <si>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</si>
  <si>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</si>
  <si>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</si>
  <si>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</si>
  <si>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</si>
  <si>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</si>
  <si>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</si>
  <si>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</si>
  <si>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</si>
  <si>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</si>
  <si>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</si>
  <si>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</si>
  <si>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</si>
  <si>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</si>
  <si>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</si>
  <si>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</si>
  <si>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</si>
  <si>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</si>
  <si>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</si>
  <si>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</si>
  <si>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</si>
  <si>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</si>
  <si>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</si>
  <si>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</si>
  <si>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</si>
  <si>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</si>
  <si>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</si>
  <si>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</si>
  <si>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</si>
  <si>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</si>
  <si>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</si>
  <si>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</si>
  <si>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</si>
  <si>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</si>
  <si>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</si>
  <si>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</si>
  <si>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</si>
  <si>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</si>
  <si>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</si>
  <si>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</si>
  <si>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</si>
  <si>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</si>
  <si>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</si>
  <si>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</si>
  <si>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</si>
  <si>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</si>
  <si>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</si>
  <si>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</si>
  <si>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</si>
  <si>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</si>
  <si>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</si>
  <si>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</si>
  <si>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</si>
  <si>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</si>
  <si>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</si>
  <si>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</si>
  <si>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</si>
  <si>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</si>
  <si>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</si>
  <si>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</si>
  <si>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</si>
  <si>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</si>
  <si>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</si>
  <si>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</si>
  <si>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</si>
  <si>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</si>
  <si>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</si>
  <si>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</si>
  <si>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</si>
  <si>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</si>
  <si>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</si>
  <si>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</si>
  <si>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</si>
  <si>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</si>
  <si>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</si>
  <si>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</si>
  <si>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</si>
  <si>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</si>
  <si>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</si>
  <si>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</si>
  <si>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</si>
  <si>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</si>
  <si>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</si>
  <si>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</si>
  <si>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</si>
  <si>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</si>
  <si>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</si>
  <si>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</si>
  <si>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</si>
  <si>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</si>
  <si>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</si>
  <si>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</si>
  <si>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</si>
  <si>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</si>
  <si>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</si>
  <si>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</si>
  <si>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</si>
  <si>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</si>
  <si>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</si>
  <si>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</si>
  <si>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</si>
  <si>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</si>
  <si>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</si>
  <si>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</si>
  <si>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</si>
  <si>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</si>
  <si>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</si>
  <si>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</si>
  <si>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</si>
  <si>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</si>
  <si>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</si>
  <si>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</si>
  <si>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</si>
  <si>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</si>
  <si>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</si>
  <si>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</si>
  <si>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</si>
  <si>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</si>
  <si>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</si>
  <si>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</si>
  <si>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</si>
  <si>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</si>
  <si>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</si>
  <si>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</si>
  <si>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</si>
  <si>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</si>
  <si>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</si>
  <si>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</si>
  <si>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</si>
  <si>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</si>
  <si>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</si>
  <si>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</si>
  <si>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</si>
  <si>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</si>
  <si>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</si>
  <si>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</si>
  <si>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</si>
  <si>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</si>
  <si>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</si>
  <si>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</si>
  <si>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</si>
  <si>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</si>
  <si>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</si>
  <si>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</si>
  <si>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</si>
  <si>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</si>
  <si>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</si>
  <si>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</si>
  <si>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</si>
  <si>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</si>
  <si>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</si>
  <si>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</si>
  <si>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</si>
  <si>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</si>
  <si>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</si>
  <si>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</si>
  <si>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</si>
  <si>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</si>
  <si>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</si>
  <si>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</si>
  <si>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</si>
  <si>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</si>
  <si>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</si>
  <si>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</si>
  <si>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</si>
  <si>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</si>
  <si>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</si>
  <si>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</si>
  <si>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</si>
  <si>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</si>
  <si>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</si>
  <si>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</si>
  <si>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</si>
  <si>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</si>
  <si>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</si>
  <si>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</si>
  <si>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</si>
  <si>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</si>
  <si>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</si>
  <si>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</si>
  <si>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</si>
  <si>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</si>
  <si>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</si>
  <si>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</si>
  <si>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</si>
  <si>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</si>
  <si>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</si>
  <si>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</si>
  <si>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</si>
  <si>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</si>
  <si>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</si>
  <si>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</si>
  <si>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</si>
  <si>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</si>
  <si>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</si>
  <si>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</si>
  <si>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</si>
  <si>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</si>
  <si>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</si>
  <si>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</si>
  <si>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</si>
  <si>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</si>
  <si>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</si>
  <si>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</si>
  <si>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</si>
  <si>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</si>
  <si>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</si>
  <si>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</si>
  <si>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</si>
  <si>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</si>
  <si>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</si>
  <si>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</si>
  <si>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</si>
  <si>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</si>
  <si>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</si>
  <si>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</si>
  <si>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</si>
  <si>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</si>
  <si>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</si>
  <si>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</si>
  <si>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</si>
  <si>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</si>
  <si>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</si>
  <si>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</si>
  <si>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</si>
  <si>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</si>
  <si>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</si>
  <si>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</si>
  <si>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</si>
  <si>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</si>
  <si>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</si>
  <si>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</si>
  <si>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</si>
  <si>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</si>
  <si>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</si>
  <si>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</si>
  <si>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</si>
  <si>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</si>
  <si>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</si>
  <si>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</si>
  <si>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</si>
  <si>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</si>
  <si>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</si>
  <si>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</si>
  <si>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</si>
  <si>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</si>
  <si>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</si>
  <si>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</si>
  <si>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</si>
  <si>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</si>
  <si>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</si>
  <si>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</si>
  <si>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</si>
  <si>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</si>
  <si>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</si>
  <si>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</si>
  <si>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</si>
  <si>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</si>
  <si>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</si>
  <si>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</si>
  <si>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</si>
  <si>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</si>
  <si>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</si>
  <si>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</si>
  <si>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</si>
  <si>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</si>
  <si>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</si>
  <si>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</si>
  <si>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</si>
  <si>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</si>
  <si>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</si>
  <si>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</si>
  <si>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</si>
  <si>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</si>
  <si>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</si>
  <si>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</si>
  <si>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</si>
  <si>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</si>
  <si>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</si>
  <si>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</si>
  <si>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</si>
  <si>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</si>
  <si>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</si>
  <si>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</si>
  <si>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</si>
  <si>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</si>
  <si>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</si>
  <si>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</si>
  <si>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</si>
  <si>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</si>
  <si>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</si>
  <si>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</si>
  <si>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</si>
  <si>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</si>
  <si>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</si>
  <si>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</si>
  <si>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</si>
  <si>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</si>
  <si>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</si>
  <si>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</si>
  <si>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</si>
  <si>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</si>
  <si>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</si>
  <si>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</si>
  <si>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</si>
  <si>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</si>
  <si>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</si>
  <si>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</si>
  <si>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</si>
  <si>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</si>
  <si>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</si>
  <si>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</si>
  <si>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</si>
  <si>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</si>
  <si>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</si>
  <si>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</si>
  <si>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</si>
  <si>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</si>
  <si>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</si>
  <si>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</si>
  <si>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</si>
  <si>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</si>
  <si>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</si>
  <si>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</si>
  <si>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</si>
  <si>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</si>
  <si>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</si>
  <si>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</si>
  <si>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</si>
  <si>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</si>
  <si>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</si>
  <si>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</si>
  <si>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</si>
  <si>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</si>
  <si>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</si>
  <si>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</si>
  <si>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</si>
  <si>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</si>
  <si>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</si>
  <si>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</si>
  <si>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</si>
  <si>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</si>
  <si>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</si>
  <si>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</si>
  <si>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</si>
  <si>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</si>
  <si>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</si>
  <si>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</si>
  <si>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</si>
  <si>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</si>
  <si>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</si>
  <si>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</si>
  <si>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</si>
  <si>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</si>
  <si>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</si>
  <si>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</si>
  <si>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</si>
  <si>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</si>
  <si>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</si>
  <si>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</si>
  <si>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</si>
  <si>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</si>
  <si>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</si>
  <si>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</si>
  <si>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</si>
  <si>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</si>
  <si>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</si>
  <si>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</si>
  <si>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</si>
  <si>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</si>
  <si>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</si>
  <si>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</si>
  <si>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</si>
  <si>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</si>
  <si>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</si>
  <si>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</si>
  <si>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</si>
  <si>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</si>
  <si>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</si>
  <si>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</si>
  <si>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</si>
  <si>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</si>
  <si>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</si>
  <si>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</si>
  <si>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</si>
  <si>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</si>
  <si>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</si>
  <si>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</si>
  <si>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</si>
  <si>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</si>
  <si>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</si>
  <si>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</si>
  <si>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</si>
  <si>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</si>
  <si>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</si>
  <si>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</si>
  <si>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</si>
  <si>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</si>
  <si>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</si>
  <si>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</si>
  <si>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</si>
  <si>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</si>
  <si>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</si>
  <si>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</si>
  <si>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</si>
  <si>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</si>
  <si>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</si>
  <si>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</si>
  <si>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</si>
  <si>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</si>
  <si>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</si>
  <si>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</si>
  <si>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</si>
  <si>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</si>
  <si>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</si>
  <si>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</si>
  <si>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</si>
  <si>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</si>
  <si>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</si>
  <si>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</si>
  <si>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</si>
  <si>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</si>
  <si>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</si>
  <si>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</si>
  <si>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</si>
  <si>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</si>
  <si>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</si>
  <si>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</si>
  <si>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</si>
  <si>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</si>
  <si>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</si>
  <si>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</si>
  <si>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</si>
  <si>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</si>
  <si>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</si>
  <si>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</si>
  <si>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</si>
  <si>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</si>
  <si>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</si>
  <si>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</si>
  <si>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</si>
  <si>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</si>
  <si>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</si>
  <si>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</si>
  <si>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</si>
  <si>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</si>
  <si>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</si>
  <si>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</si>
  <si>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</si>
  <si>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</si>
  <si>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</si>
  <si>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</si>
  <si>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</si>
  <si>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</si>
  <si>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</si>
  <si>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</si>
  <si>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</si>
  <si>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</si>
  <si>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</si>
  <si>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</si>
  <si>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</si>
  <si>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</si>
  <si>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</si>
  <si>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</si>
  <si>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</si>
  <si>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</si>
  <si>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</si>
  <si>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</si>
  <si>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</si>
  <si>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</si>
  <si>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</si>
  <si>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</si>
  <si>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</si>
  <si>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</si>
  <si>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</si>
  <si>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</si>
  <si>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</si>
  <si>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</si>
  <si>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</si>
  <si>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</si>
  <si>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</si>
  <si>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</si>
  <si>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</si>
  <si>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</si>
  <si>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</si>
  <si>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</si>
  <si>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</si>
  <si>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</si>
  <si>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</si>
  <si>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</si>
  <si>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</si>
  <si>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</si>
  <si>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</si>
  <si>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</si>
  <si>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</si>
  <si>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</si>
  <si>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</si>
  <si>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</si>
  <si>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</si>
  <si>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</si>
  <si>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</si>
  <si>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</si>
  <si>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</si>
  <si>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</si>
  <si>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</si>
  <si>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</si>
  <si>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</si>
  <si>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</si>
  <si>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</si>
  <si>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</si>
  <si>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</si>
  <si>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</si>
  <si>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</si>
  <si>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</si>
  <si>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</si>
  <si>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</si>
  <si>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</si>
  <si>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</si>
  <si>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</si>
  <si>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</si>
  <si>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</si>
  <si>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</si>
  <si>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</si>
  <si>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</si>
  <si>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</si>
  <si>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</si>
  <si>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</si>
  <si>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</si>
  <si>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</si>
  <si>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</si>
  <si>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</si>
  <si>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</si>
  <si>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</si>
  <si>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</si>
  <si>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</si>
  <si>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</si>
  <si>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</si>
  <si>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</si>
  <si>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</si>
  <si>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</si>
  <si>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</si>
  <si>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</si>
  <si>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</si>
  <si>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</si>
  <si>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</si>
  <si>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</si>
  <si>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</si>
  <si>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</si>
  <si>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</si>
  <si>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</si>
  <si>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</si>
  <si>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</si>
  <si>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</si>
  <si>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</si>
  <si>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</si>
  <si>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</si>
  <si>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</si>
  <si>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</si>
  <si>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</si>
  <si>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</si>
  <si>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</si>
  <si>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</si>
  <si>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</si>
  <si>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</si>
  <si>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</si>
  <si>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</si>
  <si>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</si>
  <si>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</si>
  <si>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</si>
  <si>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</si>
  <si>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</si>
  <si>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</si>
  <si>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</si>
  <si>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</si>
  <si>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</si>
  <si>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</si>
  <si>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</si>
  <si>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</si>
  <si>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</si>
  <si>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</si>
  <si>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</si>
  <si>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</si>
  <si>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</si>
  <si>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</si>
  <si>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</si>
  <si>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</si>
  <si>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</si>
  <si>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</si>
  <si>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</si>
  <si>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</si>
  <si>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</si>
  <si>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</si>
  <si>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</si>
  <si>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</si>
  <si>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</si>
  <si>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</si>
  <si>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</si>
  <si>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</si>
  <si>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</si>
  <si>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</si>
  <si>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</si>
  <si>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</si>
  <si>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</si>
  <si>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</si>
  <si>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</si>
  <si>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</si>
  <si>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</si>
  <si>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</si>
  <si>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</si>
  <si>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</si>
  <si>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</si>
  <si>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</si>
  <si>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</si>
  <si>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</si>
  <si>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</si>
  <si>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</si>
  <si>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</si>
  <si>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</si>
  <si>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</si>
  <si>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</si>
  <si>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</si>
  <si>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</si>
  <si>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</si>
  <si>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</si>
  <si>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</si>
  <si>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</si>
  <si>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</si>
  <si>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</si>
  <si>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</si>
  <si>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</si>
  <si>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</si>
  <si>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</si>
  <si>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</si>
  <si>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</si>
  <si>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</si>
  <si>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</si>
  <si>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</si>
  <si>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</si>
  <si>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</si>
  <si>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</si>
  <si>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</si>
  <si>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</si>
  <si>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</si>
  <si>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</si>
  <si>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</si>
  <si>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</si>
  <si>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</si>
  <si>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</si>
  <si>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</si>
  <si>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</si>
  <si>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</si>
  <si>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</si>
  <si>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</si>
  <si>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</si>
  <si>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</si>
  <si>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</si>
  <si>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</si>
  <si>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</si>
  <si>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</si>
  <si>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</si>
  <si>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</si>
  <si>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</si>
  <si>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</si>
  <si>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</si>
  <si>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</si>
  <si>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</si>
  <si>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</si>
  <si>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</si>
  <si>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</si>
  <si>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</si>
  <si>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</si>
  <si>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</si>
  <si>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</si>
  <si>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</si>
  <si>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</si>
  <si>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</si>
  <si>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</si>
  <si>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</si>
  <si>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</si>
  <si>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</si>
  <si>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</si>
  <si>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</si>
  <si>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</si>
  <si>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</si>
  <si>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</si>
  <si>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</si>
  <si>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</si>
  <si>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</si>
  <si>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</si>
  <si>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</si>
  <si>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</si>
  <si>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</si>
  <si>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</si>
  <si>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</si>
  <si>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</si>
  <si>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</si>
  <si>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</si>
  <si>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</si>
  <si>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</si>
  <si>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</si>
  <si>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</si>
  <si>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</si>
  <si>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</si>
  <si>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</si>
  <si>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</si>
  <si>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</si>
  <si>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</si>
  <si>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</si>
  <si>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</si>
  <si>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</si>
  <si>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</si>
  <si>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</si>
  <si>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</si>
  <si>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</si>
  <si>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</si>
  <si>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</si>
  <si>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</si>
  <si>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</si>
  <si>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</si>
  <si>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</si>
  <si>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</si>
  <si>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</si>
  <si>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</si>
  <si>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</si>
  <si>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</si>
  <si>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</si>
  <si>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</si>
  <si>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</si>
  <si>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</si>
  <si>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</si>
  <si>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</si>
  <si>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</si>
  <si>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</si>
  <si>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</si>
  <si>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</si>
  <si>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</si>
  <si>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</si>
  <si>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</si>
  <si>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</si>
  <si>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</si>
  <si>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</si>
  <si>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</si>
  <si>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</si>
  <si>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</si>
  <si>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</si>
  <si>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</si>
  <si>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</si>
  <si>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</si>
  <si>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</si>
  <si>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</si>
  <si>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</si>
  <si>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</si>
  <si>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</si>
  <si>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</si>
  <si>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</si>
  <si>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</si>
  <si>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</si>
  <si>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</si>
  <si>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</si>
  <si>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</si>
  <si>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</si>
  <si>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</si>
  <si>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</si>
  <si>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</si>
  <si>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</si>
  <si>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</si>
  <si>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</si>
  <si>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</si>
  <si>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</si>
  <si>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</si>
  <si>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</si>
  <si>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</si>
  <si>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</si>
  <si>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</si>
  <si>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</si>
  <si>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</si>
  <si>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</si>
  <si>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</si>
  <si>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</si>
  <si>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</si>
  <si>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</si>
  <si>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</si>
  <si>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</si>
  <si>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</si>
  <si>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</si>
  <si>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</si>
  <si>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</si>
  <si>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</si>
  <si>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</si>
  <si>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</si>
  <si>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</si>
  <si>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</si>
  <si>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</si>
  <si>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</si>
  <si>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</si>
  <si>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</si>
  <si>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</si>
  <si>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</si>
  <si>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</si>
  <si>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</si>
  <si>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</si>
  <si>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</si>
  <si>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</si>
  <si>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</si>
  <si>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</si>
  <si>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</si>
  <si>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</si>
  <si>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</si>
  <si>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</si>
  <si>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</si>
  <si>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</si>
  <si>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</si>
  <si>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</si>
  <si>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</si>
  <si>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</si>
  <si>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</si>
  <si>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</si>
  <si>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</si>
  <si>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</si>
  <si>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</si>
  <si>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</si>
  <si>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</si>
  <si>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</si>
  <si>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</si>
  <si>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</si>
  <si>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</si>
  <si>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</si>
  <si>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</si>
  <si>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</si>
  <si>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</si>
  <si>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</si>
  <si>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</si>
  <si>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</si>
  <si>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</si>
  <si>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</si>
  <si>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</si>
  <si>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</si>
  <si>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</si>
  <si>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</si>
  <si>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</si>
  <si>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</si>
  <si>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</si>
  <si>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</si>
  <si>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</si>
  <si>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</si>
  <si>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</si>
  <si>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</si>
  <si>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</si>
  <si>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</si>
  <si>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</si>
  <si>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</si>
  <si>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</si>
  <si>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</si>
  <si>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</si>
  <si>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</si>
  <si>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</si>
  <si>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</si>
  <si>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</si>
  <si>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</si>
  <si>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</si>
  <si>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</si>
  <si>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</si>
  <si>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</si>
  <si>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</si>
  <si>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</si>
  <si>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</si>
  <si>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</si>
  <si>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</si>
  <si>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</si>
  <si>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</si>
  <si>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</si>
  <si>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</si>
  <si>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</si>
  <si>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</si>
  <si>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</si>
  <si>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</si>
  <si>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</si>
  <si>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</si>
  <si>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</si>
  <si>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</si>
  <si>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</si>
  <si>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</si>
  <si>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</si>
  <si>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</si>
  <si>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</si>
  <si>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</si>
  <si>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</si>
  <si>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</si>
  <si>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</si>
  <si>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</si>
  <si>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</si>
  <si>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</si>
  <si>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</si>
  <si>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</si>
  <si>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</si>
  <si>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</si>
  <si>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</si>
  <si>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</si>
  <si>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</si>
  <si>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</si>
  <si>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</si>
  <si>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</si>
  <si>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</si>
  <si>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</si>
  <si>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</si>
  <si>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</si>
  <si>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</si>
  <si>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</si>
  <si>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</si>
  <si>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Si vous souhaitez apporter des modifications à cette fiche, rendez-vous dans l'onglet précédent</t>
  </si>
  <si>
    <t>ANNUEL</t>
  </si>
  <si>
    <t>1</t>
  </si>
  <si>
    <t>Saisissez ou sélectionnez le numéro de séance :</t>
  </si>
  <si>
    <t>Date :</t>
  </si>
  <si>
    <t>JANVIER</t>
  </si>
  <si>
    <t>FEVRIER</t>
  </si>
  <si>
    <t>MARS</t>
  </si>
  <si>
    <t>AVRIL</t>
  </si>
  <si>
    <t>MAI</t>
  </si>
  <si>
    <t>JUIN</t>
  </si>
  <si>
    <t>JUILLET</t>
  </si>
  <si>
    <t>AOUT</t>
  </si>
  <si>
    <t>Détail des tâches</t>
  </si>
  <si>
    <t>Livrables</t>
  </si>
  <si>
    <t>Ressources</t>
  </si>
  <si>
    <t>Responsable</t>
  </si>
  <si>
    <t>Intitulé tâche</t>
  </si>
  <si>
    <t>Jours-hommes</t>
  </si>
  <si>
    <t>1.1</t>
  </si>
  <si>
    <t>Sous-tâche</t>
  </si>
  <si>
    <t>1.2</t>
  </si>
  <si>
    <t>1.3</t>
  </si>
  <si>
    <t>2.1</t>
  </si>
  <si>
    <t>2.2</t>
  </si>
  <si>
    <t>2.3</t>
  </si>
  <si>
    <t>3.1</t>
  </si>
  <si>
    <t>3.2</t>
  </si>
  <si>
    <t>3.3</t>
  </si>
  <si>
    <t>4.1</t>
  </si>
  <si>
    <t>4.2</t>
  </si>
  <si>
    <t>4.3</t>
  </si>
  <si>
    <t>5.1</t>
  </si>
  <si>
    <t>5.2</t>
  </si>
  <si>
    <t>5.3</t>
  </si>
  <si>
    <t>6.1</t>
  </si>
  <si>
    <t>6.2</t>
  </si>
  <si>
    <t>7.1</t>
  </si>
  <si>
    <t>7.2</t>
  </si>
  <si>
    <t>7.3</t>
  </si>
  <si>
    <t>PLAN DE SEANCE ANNUEL</t>
  </si>
  <si>
    <t>ANNEE</t>
  </si>
  <si>
    <t>SEPTEMBRE</t>
  </si>
  <si>
    <t>OCTOBRE</t>
  </si>
  <si>
    <t>NOVEMBRE</t>
  </si>
  <si>
    <t>DECEMBRE</t>
  </si>
  <si>
    <t>CALENDRIER DES MANIFESTATIONS</t>
  </si>
  <si>
    <t>2 DAN</t>
  </si>
  <si>
    <t>DIF</t>
  </si>
  <si>
    <t>Diagramme de Gantt automatique</t>
  </si>
  <si>
    <t>Saisissez dans les cases bleues uniquement</t>
  </si>
  <si>
    <t>Sélectionnez un type de période :</t>
  </si>
  <si>
    <t>jour</t>
  </si>
  <si>
    <t>Prévisionnel</t>
  </si>
  <si>
    <t>Réel</t>
  </si>
  <si>
    <t>Dépassement (ou avance)</t>
  </si>
  <si>
    <t>Nom du projet :</t>
  </si>
  <si>
    <t>Création du logiciel informatique "Starotek"</t>
  </si>
  <si>
    <t>Tâche</t>
  </si>
  <si>
    <t>tâche 1 (complétez)</t>
  </si>
  <si>
    <t>tâche 2</t>
  </si>
  <si>
    <t>tâche 3</t>
  </si>
  <si>
    <t>tâche 4</t>
  </si>
  <si>
    <t>tâche 5</t>
  </si>
  <si>
    <t>tâche 6</t>
  </si>
  <si>
    <t>tâche 7</t>
  </si>
  <si>
    <t>tâche 8</t>
  </si>
  <si>
    <t>tâche 9</t>
  </si>
  <si>
    <t>tâche 10</t>
  </si>
  <si>
    <t>tâche 11</t>
  </si>
  <si>
    <t>tâche 12</t>
  </si>
  <si>
    <t>tâche 13</t>
  </si>
  <si>
    <t>tâche 14</t>
  </si>
  <si>
    <t>tâche 15</t>
  </si>
  <si>
    <t>tâche 16</t>
  </si>
  <si>
    <t>tâche 17</t>
  </si>
  <si>
    <t>tâche 18</t>
  </si>
  <si>
    <t>tâche 19</t>
  </si>
  <si>
    <t>tâche 20</t>
  </si>
  <si>
    <t>tâche 21</t>
  </si>
  <si>
    <t>tâche 22</t>
  </si>
  <si>
    <t>tâche 23</t>
  </si>
  <si>
    <t>tâche 24</t>
  </si>
  <si>
    <t>tâche 25</t>
  </si>
  <si>
    <t>tâche 26</t>
  </si>
  <si>
    <t>semaine</t>
  </si>
  <si>
    <t>mois</t>
  </si>
  <si>
    <t>SEANCE N°</t>
  </si>
  <si>
    <t>BAGAGE TECHNIQUE</t>
  </si>
  <si>
    <t>GRADE</t>
  </si>
  <si>
    <t>BLANCHE</t>
  </si>
  <si>
    <t>JAUNE</t>
  </si>
  <si>
    <t>JAUNE-ORANGE</t>
  </si>
  <si>
    <t>BLANCHE-JAUNE</t>
  </si>
  <si>
    <t>ORANGE</t>
  </si>
  <si>
    <t>ORANGE-VERTE</t>
  </si>
  <si>
    <t>VERTE</t>
  </si>
  <si>
    <t>VERTE-BLEU</t>
  </si>
  <si>
    <t>BLEU</t>
  </si>
  <si>
    <t>BLEU-MARRON</t>
  </si>
  <si>
    <t>MARRON</t>
  </si>
  <si>
    <t>NOIR 1 DAN</t>
  </si>
  <si>
    <t>NOIR 2 DAN</t>
  </si>
  <si>
    <t>NOIR 3 DAN</t>
  </si>
  <si>
    <t>NOIR 4 DAN</t>
  </si>
  <si>
    <t>NOIR 5 DAN</t>
  </si>
  <si>
    <t>KATAS PAR CEINTURE</t>
  </si>
  <si>
    <t>POUSSIN 1</t>
  </si>
  <si>
    <t>POUSSIN 2</t>
  </si>
  <si>
    <t>PUPILLE 1</t>
  </si>
  <si>
    <t>PUPILLE 2</t>
  </si>
  <si>
    <t>AGE DE LA CATEGORIE</t>
  </si>
  <si>
    <t>ANNEE DE NAISSANCE</t>
  </si>
  <si>
    <t>BENJAMIN 1</t>
  </si>
  <si>
    <t>BENJAMIN 2</t>
  </si>
  <si>
    <t>POSITIONS</t>
  </si>
  <si>
    <t>DEPLACEMENT</t>
  </si>
  <si>
    <t>TECHNIQUE DE PIEDS</t>
  </si>
  <si>
    <t>BLOQUAGES</t>
  </si>
  <si>
    <t>TECHNIQUES DE POING</t>
  </si>
  <si>
    <t>MOYENS MIS A DISPOSITION</t>
  </si>
  <si>
    <t>FRITES</t>
  </si>
  <si>
    <t>PAO</t>
  </si>
  <si>
    <t>BOUCLIER</t>
  </si>
  <si>
    <t>CIBLE</t>
  </si>
  <si>
    <t>KION 1</t>
  </si>
  <si>
    <t>KION 2 A ET R</t>
  </si>
  <si>
    <t>KION MULTI DIRECTIONNEL</t>
  </si>
  <si>
    <t>KATA</t>
  </si>
  <si>
    <t>KUMITE</t>
  </si>
  <si>
    <t>BUNKAI KATA</t>
  </si>
  <si>
    <t>KION IPON</t>
  </si>
  <si>
    <t>JYU IPON</t>
  </si>
  <si>
    <t>JYU KUMITE</t>
  </si>
  <si>
    <t>THEME</t>
  </si>
  <si>
    <t>Thème:</t>
  </si>
  <si>
    <t>Etude des parades avec les membre supérieurs</t>
  </si>
  <si>
    <t>Objectifs poursuivis</t>
  </si>
  <si>
    <t>Acquisition du chemin moteur des bras</t>
  </si>
  <si>
    <t>Objectif Principal du cours</t>
  </si>
  <si>
    <t>Acquisition des critères de Réalisation de Gedan Barai</t>
  </si>
  <si>
    <t>Plan de Seance Adulte</t>
  </si>
  <si>
    <t>Objectif Poursuivi</t>
  </si>
  <si>
    <t>N/A</t>
  </si>
  <si>
    <t>SALUT   /</t>
  </si>
  <si>
    <t>TYPE DE SALUT</t>
  </si>
  <si>
    <t>ZAREI</t>
  </si>
  <si>
    <t>RETSU REI</t>
  </si>
  <si>
    <t>Objectif Principal du cours:</t>
  </si>
  <si>
    <t>Echauffement General</t>
  </si>
  <si>
    <t>cardio</t>
  </si>
  <si>
    <t>Echauffement Spécifique</t>
  </si>
  <si>
    <t>jambes</t>
  </si>
  <si>
    <t>épaules</t>
  </si>
  <si>
    <t>PASSAGE TECHNIQUE</t>
  </si>
  <si>
    <t>FORMATION SOIR</t>
  </si>
  <si>
    <t>STAGE CLAUSE</t>
  </si>
  <si>
    <t>ECHAUFFEMENT GENERAL-CARDIO</t>
  </si>
  <si>
    <t>ECHAUFFEMENT SPECIFIQUE</t>
  </si>
  <si>
    <t>JAMBES FENTES LATERALES</t>
  </si>
  <si>
    <t>JAMBES FENTES ARRIERES CROISEES</t>
  </si>
  <si>
    <t>JAMBES FENTES AVANT</t>
  </si>
  <si>
    <t>OPEN PARON</t>
  </si>
  <si>
    <t>PASSAGE KYU CLUB</t>
  </si>
  <si>
    <t>Enfants</t>
  </si>
  <si>
    <t>Adultes/Ado</t>
  </si>
  <si>
    <t xml:space="preserve">Fiche de Séance </t>
  </si>
  <si>
    <t>PLAGE HORAIRE</t>
  </si>
  <si>
    <t>18H-19H</t>
  </si>
  <si>
    <t>19H15-20H45</t>
  </si>
  <si>
    <t>Ceintures-</t>
  </si>
  <si>
    <t>AGE (S)-</t>
  </si>
  <si>
    <t>CEINTURES</t>
  </si>
  <si>
    <t>CATEGORIE</t>
  </si>
  <si>
    <t>CATEGORIE-</t>
  </si>
  <si>
    <t xml:space="preserve">Séance du </t>
  </si>
  <si>
    <t>AGE DE LA CEINTURE</t>
  </si>
  <si>
    <t>AGE MINIMUM DE LA CEINTURE</t>
  </si>
  <si>
    <t>HEIAN SHODAN</t>
  </si>
  <si>
    <t>HEIAN NIDAN</t>
  </si>
  <si>
    <t>HEIAN SANDAN</t>
  </si>
  <si>
    <t>HEIAN YONDAN</t>
  </si>
  <si>
    <t>HEIAN YODAN</t>
  </si>
  <si>
    <t>HEIAN GODAN</t>
  </si>
  <si>
    <t>TEKKI SHODAN</t>
  </si>
  <si>
    <t>KATAS SHOTOKAN</t>
  </si>
  <si>
    <t>KATAS SHITO RYU</t>
  </si>
  <si>
    <t>KANKU DAI</t>
  </si>
  <si>
    <t>BASSAI DAI</t>
  </si>
  <si>
    <t xml:space="preserve">EMPI </t>
  </si>
  <si>
    <t>JION</t>
  </si>
  <si>
    <t>KIBA DACHI</t>
  </si>
  <si>
    <t>SHIKO DACHI</t>
  </si>
  <si>
    <t>ZENKUTSU DACHI</t>
  </si>
  <si>
    <t>KOKUTSU DACHI</t>
  </si>
  <si>
    <t>FUDO DACHI</t>
  </si>
  <si>
    <t>NEKO ASHI DACHI</t>
  </si>
  <si>
    <t>KOSA DACHI</t>
  </si>
  <si>
    <t>MOTO DACHI</t>
  </si>
  <si>
    <t>REINOJI DACHI</t>
  </si>
  <si>
    <t>MAE GERI</t>
  </si>
  <si>
    <t>MAWASHI GERI</t>
  </si>
  <si>
    <t>YOKO GERI KE AGE</t>
  </si>
  <si>
    <t>YOKO GERI KEKOMI</t>
  </si>
  <si>
    <t>JODAN AGE UKE</t>
  </si>
  <si>
    <t>SOTO UKE</t>
  </si>
  <si>
    <t xml:space="preserve">SHUTO UKE </t>
  </si>
  <si>
    <t>KANKU DAI-BASSAI DAI-EMPI-JION-HANGESTSU</t>
  </si>
  <si>
    <t>BASSAI SHO-GANKAKU-TEKKI NIDAN-JITTE-KANKU SHO</t>
  </si>
  <si>
    <t>JIIN-NIJUSHIHO-SOCHIN-TEKKI SANDAN-UNSU</t>
  </si>
  <si>
    <t>CHINTE-GOJUSHIHO SHO-WANKAN-MEIKYO</t>
  </si>
  <si>
    <t>HANGETSU</t>
  </si>
  <si>
    <t>BASSAI SHO</t>
  </si>
  <si>
    <t>GANKAKU</t>
  </si>
  <si>
    <t>MINIME 1</t>
  </si>
  <si>
    <t>MINIME 2</t>
  </si>
  <si>
    <t>MINI POUSSIN 1</t>
  </si>
  <si>
    <t>MINI POUSSIN 2</t>
  </si>
  <si>
    <t>CADETS 1</t>
  </si>
  <si>
    <t>CADETS 2</t>
  </si>
  <si>
    <t>JUNIORS 1</t>
  </si>
  <si>
    <t>JUNIORS 2</t>
  </si>
  <si>
    <t>SENIORS ET +</t>
  </si>
  <si>
    <t>ESPOIRS</t>
  </si>
  <si>
    <t>VETERAN 1</t>
  </si>
  <si>
    <t>VETERAN 2</t>
  </si>
  <si>
    <t>VETERAN 3</t>
  </si>
  <si>
    <t>VETERAN 4</t>
  </si>
  <si>
    <t>18 19 20</t>
  </si>
  <si>
    <t>35 - 45</t>
  </si>
  <si>
    <t xml:space="preserve">46 -55 </t>
  </si>
  <si>
    <t xml:space="preserve">56 -65 </t>
  </si>
  <si>
    <t>66 ET +</t>
  </si>
  <si>
    <t>BLANCHE 1 BARETTE</t>
  </si>
  <si>
    <t>BLANCHE 2 BARETTES</t>
  </si>
  <si>
    <t>OI TZUKI</t>
  </si>
  <si>
    <t>TEKKI SHODAN-HEIAN SHODAN-HEIAN NIDAN-HEIAN SANDAN-HEIAN YONDAN-HEIAN GODAN</t>
  </si>
  <si>
    <t>KATAS WADO RYU</t>
  </si>
  <si>
    <t>SHOTO KAN</t>
  </si>
  <si>
    <t>SHITO RYU</t>
  </si>
  <si>
    <t>WADO RYU</t>
  </si>
  <si>
    <t>KATAS PAR ECOLES</t>
  </si>
  <si>
    <t>SHOTO KAI</t>
  </si>
  <si>
    <t>SHORIN RYU OKINAWA</t>
  </si>
  <si>
    <t>SHOTOKAN OSHIMA</t>
  </si>
  <si>
    <t>SHUKOKAI</t>
  </si>
  <si>
    <t>SHORIN JI</t>
  </si>
  <si>
    <t>GOJO RYU</t>
  </si>
  <si>
    <t>KYOKUSHINKAI</t>
  </si>
  <si>
    <t>UECHI RYU</t>
  </si>
  <si>
    <t>SHOTOKAN RYU</t>
  </si>
  <si>
    <t>SHORIN JI (SHUI TE)</t>
  </si>
  <si>
    <t>KOBUDO</t>
  </si>
  <si>
    <t>KATAS SHOTO KAI</t>
  </si>
  <si>
    <t>KATAS GOJU RYU</t>
  </si>
  <si>
    <t>KATAS KYOKUSHINKAI</t>
  </si>
  <si>
    <t>KATAS UECHI RYU</t>
  </si>
  <si>
    <t>KATAS SHORIN JI</t>
  </si>
  <si>
    <t>KATAS SHUKOKAI</t>
  </si>
  <si>
    <t>KATAS SHOTOKAN OSHIMA</t>
  </si>
  <si>
    <t>KATAS SHORIN JI (SHURI TE)</t>
  </si>
  <si>
    <t>KATAS SHORIN RYU OKINAWA</t>
  </si>
  <si>
    <t>SHORIN JI(SHURI TE)</t>
  </si>
  <si>
    <t>KATA SHOTOKAN RYU</t>
  </si>
  <si>
    <t>BASSAI DAI-WANSHU-JION-SEIENCHIN-KOSOKUN DAI</t>
  </si>
  <si>
    <t>URAKEN</t>
  </si>
  <si>
    <t>TETSUI</t>
  </si>
  <si>
    <t>SHUTO</t>
  </si>
  <si>
    <t>GEDAN BARAI-OI TSUKI-MAE GERIMUSUBI DACHI-HACHIKI DACHI-ZEN KUTSU SACHI-MOTO DACHI</t>
  </si>
  <si>
    <t>DEPLACEMENTS</t>
  </si>
  <si>
    <t>BOCAGES</t>
  </si>
  <si>
    <t>COUPS DE POINGS</t>
  </si>
  <si>
    <t>COUPS DE PIEDS</t>
  </si>
  <si>
    <t>MUSUBI DACHI-HACHIJI DACHI-ZEN KUTSU DACHI-MOTO DAHI</t>
  </si>
  <si>
    <t>DE ASHI-HIKI ASHI</t>
  </si>
  <si>
    <t>GEDAN BARAI-JODAN AGE UKE-YOKO UKE</t>
  </si>
  <si>
    <t>OI ZUKI-GYAKU ZUKI-KIZAMI ZUKI</t>
  </si>
  <si>
    <t>MAE GERI-MAWASHI GERI</t>
  </si>
  <si>
    <t>KION IPPON/ OI ZUKI JODAN- OI ZUKI CHUDAN-MAE GERI</t>
  </si>
  <si>
    <t>FUDO DACHI-NEKO ASHI DACHI-SHIKO DACHI</t>
  </si>
  <si>
    <t>TSUGI ASHI-YORI ASHI</t>
  </si>
  <si>
    <t>SHUTO UKE-YOKO UCHI-MOROTE UKE</t>
  </si>
  <si>
    <t>URAKEN UCHI-TATE NUKITE-TETSUI</t>
  </si>
  <si>
    <t>YOKO GERI</t>
  </si>
  <si>
    <t>KUMITE/ ATTAQUE MAWASHI GERI-YOKO GERI</t>
  </si>
  <si>
    <t>MAWARI ASHI-USHIRO MAWARI ASHI</t>
  </si>
  <si>
    <t>KOKEN UKE-NAGASHI UKE</t>
  </si>
  <si>
    <t>MIKA ZUKI-URA MIKA ZUKI GERI</t>
  </si>
  <si>
    <t>KAGE ZUKI-URA ZUKI-USHIRO MAWASHI ZUKI-SHUTO UCHI-MOROTE ZUKI</t>
  </si>
  <si>
    <t>JU KUMITE</t>
  </si>
  <si>
    <t>JUJI UKE-SHUTO GEDAN BARAI</t>
  </si>
  <si>
    <t>SHUTO UCHI-NAGASHI ZUKI-TATE ZUKI-URA ZUKI</t>
  </si>
  <si>
    <t>HIZA GERI-KAKATO GERI-USHIRO GERI</t>
  </si>
  <si>
    <t>JU IPPON KUMITE</t>
  </si>
  <si>
    <t>TEISHO UKE</t>
  </si>
  <si>
    <t>TEISHO UCHI</t>
  </si>
  <si>
    <t>URA MAWASHI GERI-ASHI BARAI</t>
  </si>
  <si>
    <t>NOTIONS DE SEN NO SEN</t>
  </si>
  <si>
    <t>BASSAI-EN-PI-JION-TEKKI NIDAN-KANKU</t>
  </si>
  <si>
    <t>BASSAI-ENPI-HANGETSU-JITTE-TEKKI NIDAN</t>
  </si>
  <si>
    <t>KANKU-GANKAKU-HANGETSU-JION-TEKKI SANDAN</t>
  </si>
  <si>
    <t>GANKAKU-JITTE-ENPI-JION-TEKKI SANDAN</t>
  </si>
  <si>
    <t>PINAN SHODAN</t>
  </si>
  <si>
    <t>PINAN NISAN</t>
  </si>
  <si>
    <t>PINAN SANDAN</t>
  </si>
  <si>
    <t>PINAN YONDAN</t>
  </si>
  <si>
    <t>PINAN GODAN</t>
  </si>
  <si>
    <t>BASSAI-KUSHANKU-SEISHAN-JION-WANSHU-KATA KION KUMITE</t>
  </si>
  <si>
    <t>5 PINAN - NAIFANCHI SHODAN-KATA KIHON KUMITE</t>
  </si>
  <si>
    <t>KUSHANKU-JITTE-CHINTO-NEISEISHI-ROHAI-KAYA KION KUMITE</t>
  </si>
  <si>
    <t>KUSHANKU-SEISHAN-CHINTO-NISEISHI-JITTE-KATA JION KUMITE</t>
  </si>
  <si>
    <t>JION-ROHAI-BASSAI-SEISHAN</t>
  </si>
  <si>
    <t>5 PINAN-NAIFANSHI SHODAN</t>
  </si>
  <si>
    <t>NAIFANCHI SANDAN-NISEI SHI-SOCHIN-UNSU-NIPAIPO</t>
  </si>
  <si>
    <t>GOJUSHI HO-SUPARIMPAI-SEIPAI-MATSUMARA PASSAI-ROHAI(MEIKYO)</t>
  </si>
  <si>
    <t>SANCHIN-GEKI SAI DAI ICHI-GEKI SAI DAI NI-SAIFA-SEYUNCHIN</t>
  </si>
  <si>
    <t>SANCHIN-SAIFA-SEYUNCHIN-SHISOCHIN-SANSERU</t>
  </si>
  <si>
    <t>SHISOCHIN-SEPAI-SEYUNCHIN-TENSHO-SANSERU</t>
  </si>
  <si>
    <t>SEIPAI-SEYUNCHIN-KURURUNFA-TENSHO-SEISAN</t>
  </si>
  <si>
    <t>SUPARINPAI-SHISOCHIN-SEIPAI-SEYUNCHIN-TENSHO</t>
  </si>
  <si>
    <t>NAIFANSHI NIDAN-CHINTO-JITTE-KOSOKUN SHO-BASAI SHO</t>
  </si>
  <si>
    <t>5 PINAN-TSUKI NO KATA</t>
  </si>
  <si>
    <t>TSUKI NOKATA-GEKISAI DAI-TENSHO-YANTSU-SAIHA</t>
  </si>
  <si>
    <t>GEKISAI SHO-SAIHA-YANTSU-KANKU-SANCHIN</t>
  </si>
  <si>
    <t>SEIPAI-KANKU-SEIENCHIN-SAIHA-GARYU</t>
  </si>
  <si>
    <t>KANKU-SEIENCHIN-SEIPAI-GARYU-SUSHI HO</t>
  </si>
  <si>
    <t>SANSHIN-KANSHIWA-KANSHU-SEICHIN-SEISAN</t>
  </si>
  <si>
    <t>SANCHIN-SEICHIN-SEISAN-SEIRYU-KANSHIN</t>
  </si>
  <si>
    <t>SANCHIN-SEICHIN-SEISAN-SEIRYU-KANSHIN-SANSEIRYU</t>
  </si>
  <si>
    <t>5 HEIAN-BASSAI</t>
  </si>
  <si>
    <t>BASSAI-KWANKU-TEKKI SHODAN-EMPI-JION</t>
  </si>
  <si>
    <t>KWANKU-JION-TEKKI SHODAN-TEKKI NIDAN-JUTTE</t>
  </si>
  <si>
    <t>JUTTE-TEKKI NIDAN-TEKKI SANDAN-GANKAKU-EMPI</t>
  </si>
  <si>
    <t>JION-TEKKI NIDAN-TEKKI SANDAN-HANGETSU-GANKAKU</t>
  </si>
  <si>
    <t>PINAN NIDAN</t>
  </si>
  <si>
    <t>5 PINAN-PATSAI DAI</t>
  </si>
  <si>
    <t>SEISAN-JITTE-EMPI-WANSHU-ROHAI</t>
  </si>
  <si>
    <t>CHINTO-CHINTE-KUSHANKU SHO-PATSAI SHO-JIIN</t>
  </si>
  <si>
    <t>USEISHI SHO-UNSU-NISEISHI-SOCHIN-MATSUKAZE(WANKAN)</t>
  </si>
  <si>
    <t>USEISHI DAI(GOJUSHIHO)-CHATAN YARA CHINTO-CHATAN YARA KUSHANKU-MATSUMARA PATSAI-SHIMPA</t>
  </si>
  <si>
    <t>5 PINAN - NAIHANSHI SHODAN</t>
  </si>
  <si>
    <t>TOMARI PASSAI-ITOSU PASSAI-JION-KUSHANKU DAI-</t>
  </si>
  <si>
    <t>NAIHANSHI SANDAN-KUSHANKU DAI-CHINTO-SOCHIN-UNSU</t>
  </si>
  <si>
    <t>SHINTI-PASSAI DAI-KUSHANKU SHO-JITTE-NAIHANSHI NIDAN</t>
  </si>
  <si>
    <t>JION-GOJUSHIHO-KUSHANKU DAI-CHINTO-SOCHIN</t>
  </si>
  <si>
    <t>A FAIRE</t>
  </si>
  <si>
    <t>PLAN DE SEANCE PEDAGOGIQUE</t>
  </si>
  <si>
    <t>Autres Remarques Importantes</t>
  </si>
  <si>
    <t>UV 2 KUMITE CONVENTIONNEL</t>
  </si>
  <si>
    <t>EXAMENS</t>
  </si>
  <si>
    <t>E1 Khion sur 3 pas, au maximum 3 techniques</t>
  </si>
  <si>
    <t>E2 Maximum 3 Techniques de base exécutées sur place en position combat avec ou sans sursaut, à droite puis à gauche</t>
  </si>
  <si>
    <t>E3 5 Techniques sur 7, minimum 3 fois, à droite ou à gauche Mae Geri jambe avant Mae Geri jambe arrière Mawashi geri jambe arrière Mawashi geri jambe avant Oi Tsuki Jodan Gyaku Tsuki Shudan Kisami tsuki suivi de Gyaku Tsuki</t>
  </si>
  <si>
    <t>KIHON IPPON KUMITE 5 attaques , une fois à droite, une fois à gauche Oi Tsuki Jodan Gyaku Tsuki Shudan Mae Geri Mawashi geri Yoko Geri Mae Geri jambe avant</t>
  </si>
  <si>
    <t>UV 3 KATA</t>
  </si>
  <si>
    <t>UV 4 BUNKAI</t>
  </si>
  <si>
    <t>UV 5 JYU IPPON KUMITE</t>
  </si>
  <si>
    <t>3 Attaques annoncées, niveau annoncé, choisies par le jury Oi Tsuki Jodan Gyaku Tsuki Mae Geri Mawashi geri Yoko Geri Maete Tsuki</t>
  </si>
  <si>
    <t>UV6 JU KUMITE</t>
  </si>
  <si>
    <t>1 assaut souple, 2 minutes maximum</t>
  </si>
  <si>
    <t>VOIE COMPETITION</t>
  </si>
  <si>
    <t>Kata ou Kumite, 5 participations à des compétitions officielles</t>
  </si>
  <si>
    <t>E2 bis Maximum 3 Techniques en multidirectionnel, à droite puis à gauche</t>
  </si>
  <si>
    <t>KIHON IPPON KUMITE 
6 attaques , une fois à droite, une fois à gauche 
Oi Tsuki Jodan 
Gyaku Tsuki Shudan 
Mae Geri 
Mawashi geri 
Yoko Geri</t>
  </si>
  <si>
    <t>LISTE WKF 1 KATA ECOLE PRINCIPAL 1 KATA DANS LES GRADES WKF</t>
  </si>
  <si>
    <t>3 SEQUENCES MINIMUM</t>
  </si>
  <si>
    <t>5 attaques libres, à droite ou à gauche , 
le niveau doit être annoncé</t>
  </si>
  <si>
    <t xml:space="preserve"> 1 assaut souple, durée appréciation du jury</t>
  </si>
  <si>
    <t xml:space="preserve">UV 1 KHION E1 </t>
  </si>
  <si>
    <t>UV 1 KHION E2</t>
  </si>
  <si>
    <t>UV 1 KHION E2 BIS</t>
  </si>
  <si>
    <t>UV 1 KHION E3</t>
  </si>
  <si>
    <t>KIHON UV1 E1</t>
  </si>
  <si>
    <t>KIHON UV1 E2</t>
  </si>
  <si>
    <t>KIHON UV1 E2 BIS</t>
  </si>
  <si>
    <t>KIHON UV1 E3</t>
  </si>
  <si>
    <t>UV2 KUMITE CONVENTIONNEL</t>
  </si>
  <si>
    <t>JITTE</t>
  </si>
  <si>
    <t>CHINTE</t>
  </si>
  <si>
    <t>UNSU</t>
  </si>
  <si>
    <t>KANKU SHO</t>
  </si>
  <si>
    <t>MEIKYO</t>
  </si>
  <si>
    <t>TEKKI NIDAN</t>
  </si>
  <si>
    <t>NIJUSHI HO</t>
  </si>
  <si>
    <t>SOCHIN</t>
  </si>
  <si>
    <t>JIIN</t>
  </si>
  <si>
    <t>TEKKI SANDAN</t>
  </si>
  <si>
    <t>GOJUSHI HO SHO</t>
  </si>
  <si>
    <t>GOJUSHI HO DAI</t>
  </si>
  <si>
    <t>WANKAN</t>
  </si>
  <si>
    <t>SHOTOKAN  OSHIMA</t>
  </si>
  <si>
    <t>SHORIN JI (SHURI TE)</t>
  </si>
  <si>
    <t>TECHNIQUES DE PIEDS</t>
  </si>
  <si>
    <t>KUSHANKU</t>
  </si>
  <si>
    <t>NAIHANCHI</t>
  </si>
  <si>
    <t>BASSAI</t>
  </si>
  <si>
    <t>SEISHAN</t>
  </si>
  <si>
    <t>CHINTO</t>
  </si>
  <si>
    <t>WANSHU</t>
  </si>
  <si>
    <t>NISEISHI</t>
  </si>
  <si>
    <t>ROHAI</t>
  </si>
  <si>
    <t>WADO_RYU</t>
  </si>
  <si>
    <t>SHITO_RYU</t>
  </si>
  <si>
    <t>GOJO_RYU</t>
  </si>
  <si>
    <t>UECHI_RYU</t>
  </si>
  <si>
    <t>SHORIN_JI</t>
  </si>
  <si>
    <t>SHOTOKAN_OSHIMA</t>
  </si>
  <si>
    <t>SHORIN_JI_(SHURI_TE)</t>
  </si>
  <si>
    <t>HEISOKU_DACHI</t>
  </si>
  <si>
    <t>MUSUBI_DACHI</t>
  </si>
  <si>
    <t>HEIKO_DACHI</t>
  </si>
  <si>
    <t>HACHIJI_DACHI</t>
  </si>
  <si>
    <t>UCHI_HACHIJI_DACHI</t>
  </si>
  <si>
    <t>SANCHIN_DACHI</t>
  </si>
  <si>
    <t>HANGETSU_DACHI</t>
  </si>
  <si>
    <t>TSURU_ASI_DACHI</t>
  </si>
  <si>
    <t>TSUGI_ASHI</t>
  </si>
  <si>
    <t>MAWARI_ASHI</t>
  </si>
  <si>
    <t>IKI_ASHI</t>
  </si>
  <si>
    <t>AYUMI_ASHI</t>
  </si>
  <si>
    <t>OKURI_ASHI</t>
  </si>
  <si>
    <t>GEDAN_BARAI</t>
  </si>
  <si>
    <t>OSAE_UKE</t>
  </si>
  <si>
    <t>TEISHO_UKE</t>
  </si>
  <si>
    <t>GEDAN_JUJI_UKE</t>
  </si>
  <si>
    <t>JODAN_JUJI_UKE</t>
  </si>
  <si>
    <t>HAISHU_UKE</t>
  </si>
  <si>
    <t>NAGASHI_UKE</t>
  </si>
  <si>
    <t>EMPI_UCHI</t>
  </si>
  <si>
    <t>BB 17</t>
  </si>
  <si>
    <t xml:space="preserve">BC 17 </t>
  </si>
  <si>
    <t>BK 17</t>
  </si>
  <si>
    <t>BJ  18</t>
  </si>
  <si>
    <t>BI 17</t>
  </si>
  <si>
    <t>AAAAA</t>
  </si>
  <si>
    <t>SHORIN _RYU</t>
  </si>
  <si>
    <t>MINUTAGE SEANCE</t>
  </si>
  <si>
    <t>CUMULE</t>
  </si>
  <si>
    <t>RESTANT</t>
  </si>
  <si>
    <t>INITIAL</t>
  </si>
  <si>
    <t>Durée de la séance</t>
  </si>
  <si>
    <t>1h15</t>
  </si>
  <si>
    <t>1h</t>
  </si>
  <si>
    <t>75</t>
  </si>
  <si>
    <t>TEIJI_DACHI</t>
  </si>
  <si>
    <t>UCHI_UKE</t>
  </si>
  <si>
    <t>Echauffement général</t>
  </si>
  <si>
    <t>TITI</t>
  </si>
  <si>
    <t>TOTO</t>
  </si>
  <si>
    <t>LOLO</t>
  </si>
  <si>
    <t>LULU</t>
  </si>
  <si>
    <t>KOKO</t>
  </si>
  <si>
    <t>KUKU</t>
  </si>
  <si>
    <t>JOJO</t>
  </si>
  <si>
    <t>AAA</t>
  </si>
  <si>
    <t>BBB</t>
  </si>
  <si>
    <t>CCC</t>
  </si>
  <si>
    <t>DDD</t>
  </si>
  <si>
    <t>EEE</t>
  </si>
  <si>
    <t>FFF</t>
  </si>
  <si>
    <t>GGG</t>
  </si>
  <si>
    <t>HHH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</si>
</sst>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#&quot; &quot;##&quot; &quot;##&quot; &quot;##&quot; &quot;##"/>
    <numFmt numFmtId="165" formatCode="&quot;S&quot;\ General"/>
    <numFmt numFmtId="166" formatCode="General&quot; Ans&quot;"/>
    <numFmt numFmtId="167" formatCode="[$-F800]dddd\,\ mmmm\ dd\,\ yyyy"/>
    <numFmt numFmtId="168" formatCode="yyyy"/>
    <numFmt numFmtId="169" formatCode="General&quot; DACHI&quot;"/>
    <numFmt numFmtId="170" formatCode="General&quot; Ans ET +&quot;"/>
    <numFmt numFmtId="171" formatCode="General&quot; DAN&quot;"/>
    <numFmt numFmtId="172" formatCode="&quot; NOIR &quot;General&quot; DAN&quot;"/>
    <numFmt numFmtId="173" formatCode="General&quot; Minutes&quot;"/>
  </numFmts>
  <fonts count="8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22"/>
      <color rgb="FFC00000"/>
      <name val="Arial"/>
      <family val="2"/>
    </font>
    <font>
      <b/>
      <i/>
      <u/>
      <sz val="18"/>
      <color rgb="FFC00000"/>
      <name val="Arial"/>
      <family val="2"/>
    </font>
    <font>
      <i/>
      <u/>
      <sz val="18"/>
      <color rgb="FFC00000"/>
      <name val="Arial"/>
      <family val="2"/>
    </font>
    <font>
      <sz val="11"/>
      <color theme="1"/>
      <name val="Arial"/>
      <family val="2"/>
    </font>
    <font>
      <i/>
      <sz val="12"/>
      <color rgb="FFFF0000"/>
      <name val="Arial"/>
      <family val="2"/>
    </font>
    <font>
      <sz val="10"/>
      <color theme="1"/>
      <name val="Arial"/>
      <family val="2"/>
    </font>
    <font>
      <b/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2"/>
      <color theme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i/>
      <sz val="12"/>
      <color theme="8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b/>
      <sz val="10"/>
      <color theme="0"/>
      <name val="Arial"/>
      <family val="2"/>
    </font>
    <font>
      <b/>
      <i/>
      <sz val="11"/>
      <color theme="8"/>
      <name val="Arial"/>
      <family val="2"/>
    </font>
    <font>
      <b/>
      <i/>
      <sz val="18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i/>
      <sz val="20"/>
      <color rgb="FFC0000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i/>
      <sz val="14"/>
      <color theme="8"/>
      <name val="Arial"/>
      <family val="2"/>
    </font>
    <font>
      <b/>
      <sz val="10"/>
      <name val="Calibri"/>
      <family val="2"/>
      <scheme val="minor"/>
    </font>
    <font>
      <sz val="10"/>
      <color theme="4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8"/>
      <color theme="7"/>
      <name val="Arial"/>
      <family val="2"/>
    </font>
    <font>
      <sz val="8"/>
      <color rgb="FFFF0000"/>
      <name val="Arial"/>
      <family val="2"/>
    </font>
    <font>
      <sz val="9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color theme="6"/>
      <name val="Arial"/>
      <family val="2"/>
    </font>
    <font>
      <sz val="14"/>
      <name val="Arial"/>
      <family val="2"/>
    </font>
    <font>
      <i/>
      <u/>
      <sz val="12"/>
      <name val="Arial"/>
      <family val="2"/>
    </font>
    <font>
      <i/>
      <u/>
      <sz val="12"/>
      <color theme="1"/>
      <name val="Calibri"/>
      <family val="2"/>
      <scheme val="minor"/>
    </font>
    <font>
      <b/>
      <sz val="42"/>
      <color theme="7"/>
      <name val="Calibri Light"/>
      <family val="2"/>
      <scheme val="major"/>
    </font>
    <font>
      <sz val="11"/>
      <color theme="1" tint="0.24994659260841701"/>
      <name val="Calibri Light"/>
      <family val="2"/>
      <scheme val="major"/>
    </font>
    <font>
      <i/>
      <sz val="11"/>
      <color theme="7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 tint="0.24994659260841701"/>
      <name val="Calibri Light"/>
      <family val="2"/>
      <scheme val="major"/>
    </font>
    <font>
      <b/>
      <sz val="12"/>
      <color theme="1" tint="0.24994659260841701"/>
      <name val="Calibri"/>
      <family val="2"/>
      <scheme val="minor"/>
    </font>
    <font>
      <i/>
      <sz val="11"/>
      <name val="Calibri"/>
      <family val="2"/>
      <scheme val="minor"/>
    </font>
    <font>
      <sz val="14"/>
      <color theme="1" tint="0.24994659260841701"/>
      <name val="Calibri"/>
      <family val="2"/>
      <scheme val="minor"/>
    </font>
    <font>
      <sz val="12"/>
      <color theme="1" tint="0.24994659260841701"/>
      <name val="Calibri"/>
      <family val="2"/>
    </font>
    <font>
      <sz val="14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3"/>
      <name val="Calibri"/>
      <family val="2"/>
      <scheme val="minor"/>
    </font>
    <font>
      <b/>
      <sz val="14"/>
      <name val="Calibri"/>
      <family val="2"/>
      <scheme val="minor"/>
    </font>
    <font>
      <b/>
      <sz val="13"/>
      <color theme="1" tint="0.24994659260841701"/>
      <name val="Calibri Light"/>
      <family val="2"/>
      <scheme val="major"/>
    </font>
    <font>
      <sz val="13"/>
      <color theme="1" tint="0.24994659260841701"/>
      <name val="Calibri"/>
      <family val="2"/>
    </font>
    <font>
      <i/>
      <sz val="12"/>
      <color theme="1" tint="0.24994659260841701"/>
      <name val="Calibri"/>
      <family val="2"/>
    </font>
    <font>
      <sz val="12"/>
      <color theme="1"/>
      <name val="Calibri"/>
      <family val="2"/>
      <scheme val="minor"/>
    </font>
    <font>
      <b/>
      <i/>
      <u/>
      <sz val="12"/>
      <color theme="1"/>
      <name val="Arial"/>
      <family val="2"/>
    </font>
    <font>
      <b/>
      <sz val="9"/>
      <color theme="1"/>
      <name val="Arial"/>
      <family val="2"/>
    </font>
    <font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i/>
      <u/>
      <sz val="11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Arial"/>
      <family val="2"/>
    </font>
    <font>
      <b/>
      <sz val="18"/>
      <color theme="1"/>
      <name val="Arial"/>
      <family val="2"/>
    </font>
    <font>
      <b/>
      <i/>
      <sz val="18"/>
      <color theme="1"/>
      <name val="Arial"/>
      <family val="2"/>
    </font>
    <font>
      <sz val="18"/>
      <color theme="1"/>
      <name val="Arial"/>
      <family val="2"/>
    </font>
    <font>
      <sz val="20"/>
      <color theme="1"/>
      <name val="Arial"/>
      <family val="2"/>
    </font>
    <font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theme="1"/>
      <name val="Arial"/>
      <family val="2"/>
    </font>
    <font>
      <i/>
      <sz val="16"/>
      <color theme="1"/>
      <name val="Arial"/>
      <family val="2"/>
    </font>
    <font>
      <i/>
      <sz val="16"/>
      <color theme="2" tint="-9.9978637043366805E-2"/>
      <name val="Arial"/>
      <family val="2"/>
    </font>
    <font>
      <sz val="9"/>
      <color theme="1"/>
      <name val="Arial"/>
      <family val="2"/>
    </font>
    <font>
      <sz val="16"/>
      <color theme="1"/>
      <name val="Calibri"/>
      <family val="2"/>
      <scheme val="minor"/>
    </font>
    <font>
      <b/>
      <sz val="13"/>
      <color rgb="FF222222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lightUp">
        <fgColor theme="7"/>
      </patternFill>
    </fill>
    <fill>
      <patternFill patternType="lightUp">
        <fgColor theme="7"/>
        <bgColor theme="7" tint="0.59996337778862885"/>
      </patternFill>
    </fill>
    <fill>
      <patternFill patternType="lightUp">
        <fgColor theme="7"/>
        <bgColor theme="8" tint="-0.249977111117893"/>
      </patternFill>
    </fill>
    <fill>
      <patternFill patternType="lightUp">
        <fgColor theme="7"/>
        <bgColor theme="9" tint="0.59996337778862885"/>
      </patternFill>
    </fill>
    <fill>
      <patternFill patternType="lightUp">
        <fgColor theme="9" tint="-0.24994659260841701"/>
        <bgColor rgb="FFFF0000"/>
      </patternFill>
    </fill>
    <fill>
      <patternFill patternType="solid">
        <fgColor theme="9"/>
        <bgColor indexed="64"/>
      </patternFill>
    </fill>
    <fill>
      <patternFill patternType="solid">
        <fgColor theme="7"/>
        <bgColor auto="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</fills>
  <borders count="80">
    <border>
      <left/>
      <right/>
      <top/>
      <bottom/>
      <diagonal/>
    </border>
    <border>
      <left style="dotted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theme="0"/>
      </left>
      <right/>
      <top/>
      <bottom/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7"/>
      </bottom>
      <diagonal/>
    </border>
    <border>
      <left style="thin">
        <color indexed="64"/>
      </left>
      <right/>
      <top/>
      <bottom style="thin">
        <color theme="7"/>
      </bottom>
      <diagonal/>
    </border>
    <border>
      <left/>
      <right style="medium">
        <color indexed="64"/>
      </right>
      <top/>
      <bottom style="thin">
        <color theme="7"/>
      </bottom>
      <diagonal/>
    </border>
    <border>
      <left style="medium">
        <color indexed="64"/>
      </left>
      <right/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/>
      <top style="dotted">
        <color auto="1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indexed="64"/>
      </bottom>
      <diagonal/>
    </border>
    <border>
      <left/>
      <right/>
      <top style="dotted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dashed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ashed">
        <color auto="1"/>
      </left>
      <right/>
      <top style="thin">
        <color auto="1"/>
      </top>
      <bottom/>
      <diagonal/>
    </border>
  </borders>
  <cellStyleXfs count="18">
    <xf numFmtId="0" fontId="0" fillId="0" borderId="0"/>
    <xf numFmtId="0" fontId="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Protection="0">
      <alignment horizontal="center" vertical="center"/>
    </xf>
    <xf numFmtId="0" fontId="43" fillId="0" borderId="0" applyNumberFormat="0" applyFill="0" applyBorder="0" applyProtection="0">
      <alignment vertical="center"/>
    </xf>
    <xf numFmtId="1" fontId="46" fillId="7" borderId="31">
      <alignment horizontal="center" vertical="center"/>
    </xf>
    <xf numFmtId="0" fontId="42" fillId="8" borderId="32" applyNumberFormat="0" applyFont="0" applyAlignment="0">
      <alignment horizontal="center"/>
    </xf>
    <xf numFmtId="0" fontId="49" fillId="0" borderId="0" applyNumberFormat="0" applyFill="0" applyBorder="0" applyProtection="0">
      <alignment horizontal="left" vertical="center"/>
    </xf>
    <xf numFmtId="0" fontId="42" fillId="9" borderId="33" applyNumberFormat="0" applyFont="0" applyAlignment="0">
      <alignment horizontal="center"/>
    </xf>
    <xf numFmtId="0" fontId="42" fillId="11" borderId="33" applyNumberFormat="0" applyFont="0" applyAlignment="0">
      <alignment horizontal="center"/>
    </xf>
    <xf numFmtId="0" fontId="42" fillId="13" borderId="33" applyNumberFormat="0" applyFont="0" applyAlignment="0">
      <alignment horizontal="center"/>
    </xf>
    <xf numFmtId="0" fontId="42" fillId="14" borderId="33" applyNumberFormat="0" applyFont="0" applyAlignment="0">
      <alignment horizontal="center"/>
    </xf>
    <xf numFmtId="0" fontId="52" fillId="0" borderId="0" applyFill="0" applyProtection="0">
      <alignment vertical="center"/>
    </xf>
    <xf numFmtId="0" fontId="52" fillId="0" borderId="0" applyFill="0" applyProtection="0">
      <alignment horizontal="center" vertical="center" wrapText="1"/>
    </xf>
    <xf numFmtId="0" fontId="52" fillId="0" borderId="0" applyFill="0" applyProtection="0">
      <alignment horizontal="left"/>
    </xf>
    <xf numFmtId="0" fontId="52" fillId="0" borderId="0" applyFill="0" applyBorder="0" applyProtection="0">
      <alignment horizontal="center" wrapText="1"/>
    </xf>
    <xf numFmtId="3" fontId="52" fillId="0" borderId="44" applyFill="0" applyProtection="0">
      <alignment horizontal="center"/>
    </xf>
    <xf numFmtId="0" fontId="55" fillId="0" borderId="0" applyFill="0" applyBorder="0" applyProtection="0">
      <alignment horizontal="left" wrapText="1"/>
    </xf>
  </cellStyleXfs>
  <cellXfs count="437">
    <xf numFmtId="0" fontId="0" fillId="0" borderId="0" xfId="0"/>
    <xf numFmtId="49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/>
    <xf numFmtId="49" fontId="5" fillId="0" borderId="0" xfId="0" applyNumberFormat="1" applyFont="1"/>
    <xf numFmtId="14" fontId="5" fillId="0" borderId="0" xfId="0" applyNumberFormat="1" applyFont="1"/>
    <xf numFmtId="164" fontId="5" fillId="0" borderId="0" xfId="0" applyNumberFormat="1" applyFont="1"/>
    <xf numFmtId="14" fontId="5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left" indent="1"/>
    </xf>
    <xf numFmtId="49" fontId="5" fillId="0" borderId="0" xfId="0" applyNumberFormat="1" applyFont="1" applyAlignment="1">
      <alignment horizontal="center"/>
    </xf>
    <xf numFmtId="0" fontId="8" fillId="0" borderId="0" xfId="0" applyFont="1"/>
    <xf numFmtId="0" fontId="9" fillId="0" borderId="0" xfId="0" applyFont="1"/>
    <xf numFmtId="0" fontId="11" fillId="0" borderId="0" xfId="1" applyFont="1" applyAlignment="1"/>
    <xf numFmtId="49" fontId="12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vertical="center" wrapText="1"/>
    </xf>
    <xf numFmtId="49" fontId="13" fillId="2" borderId="2" xfId="0" applyNumberFormat="1" applyFont="1" applyFill="1" applyBorder="1" applyAlignment="1">
      <alignment horizontal="left" vertical="center" wrapText="1"/>
    </xf>
    <xf numFmtId="14" fontId="13" fillId="2" borderId="2" xfId="0" applyNumberFormat="1" applyFont="1" applyFill="1" applyBorder="1" applyAlignment="1">
      <alignment horizontal="left" vertical="center" wrapText="1"/>
    </xf>
    <xf numFmtId="164" fontId="13" fillId="2" borderId="2" xfId="0" applyNumberFormat="1" applyFont="1" applyFill="1" applyBorder="1" applyAlignment="1">
      <alignment horizontal="left" vertical="center" wrapText="1"/>
    </xf>
    <xf numFmtId="14" fontId="13" fillId="2" borderId="2" xfId="0" applyNumberFormat="1" applyFont="1" applyFill="1" applyBorder="1" applyAlignment="1">
      <alignment horizontal="center" vertical="center" wrapText="1"/>
    </xf>
    <xf numFmtId="49" fontId="15" fillId="2" borderId="2" xfId="0" applyNumberFormat="1" applyFont="1" applyFill="1" applyBorder="1" applyAlignment="1">
      <alignment horizontal="left" vertical="center" wrapText="1" indent="1"/>
    </xf>
    <xf numFmtId="0" fontId="5" fillId="0" borderId="0" xfId="0" applyFont="1" applyAlignment="1">
      <alignment wrapText="1"/>
    </xf>
    <xf numFmtId="49" fontId="9" fillId="3" borderId="3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 applyProtection="1">
      <alignment vertical="center" wrapText="1"/>
      <protection locked="0"/>
    </xf>
    <xf numFmtId="0" fontId="9" fillId="0" borderId="3" xfId="0" applyFont="1" applyBorder="1" applyAlignment="1" applyProtection="1">
      <alignment vertical="center" wrapText="1"/>
      <protection locked="0"/>
    </xf>
    <xf numFmtId="0" fontId="5" fillId="0" borderId="3" xfId="0" applyFont="1" applyBorder="1" applyAlignment="1" applyProtection="1">
      <alignment vertical="center" wrapText="1"/>
      <protection locked="0"/>
    </xf>
    <xf numFmtId="0" fontId="5" fillId="4" borderId="3" xfId="0" applyFont="1" applyFill="1" applyBorder="1" applyAlignment="1">
      <alignment vertical="center" wrapText="1"/>
    </xf>
    <xf numFmtId="49" fontId="5" fillId="0" borderId="3" xfId="0" applyNumberFormat="1" applyFont="1" applyBorder="1" applyAlignment="1" applyProtection="1">
      <alignment horizontal="left" vertical="center" wrapText="1"/>
      <protection locked="0"/>
    </xf>
    <xf numFmtId="14" fontId="5" fillId="0" borderId="3" xfId="0" applyNumberFormat="1" applyFont="1" applyBorder="1" applyAlignment="1" applyProtection="1">
      <alignment horizontal="left" vertical="center" wrapText="1"/>
      <protection locked="0"/>
    </xf>
    <xf numFmtId="164" fontId="5" fillId="0" borderId="3" xfId="0" applyNumberFormat="1" applyFont="1" applyBorder="1" applyAlignment="1" applyProtection="1">
      <alignment horizontal="left" vertical="center" wrapText="1"/>
      <protection locked="0"/>
    </xf>
    <xf numFmtId="49" fontId="5" fillId="0" borderId="3" xfId="0" applyNumberFormat="1" applyFont="1" applyBorder="1" applyAlignment="1" applyProtection="1">
      <alignment vertical="center" wrapText="1"/>
      <protection locked="0"/>
    </xf>
    <xf numFmtId="14" fontId="5" fillId="0" borderId="3" xfId="0" applyNumberFormat="1" applyFont="1" applyBorder="1" applyAlignment="1" applyProtection="1">
      <alignment horizontal="center" vertical="center" wrapText="1"/>
      <protection locked="0"/>
    </xf>
    <xf numFmtId="49" fontId="7" fillId="0" borderId="3" xfId="0" applyNumberFormat="1" applyFont="1" applyBorder="1" applyAlignment="1" applyProtection="1">
      <alignment horizontal="left" vertical="center" wrapText="1" indent="1"/>
      <protection locked="0"/>
    </xf>
    <xf numFmtId="0" fontId="8" fillId="0" borderId="4" xfId="0" applyFont="1" applyBorder="1" applyAlignment="1" applyProtection="1">
      <alignment wrapText="1"/>
      <protection locked="0"/>
    </xf>
    <xf numFmtId="0" fontId="9" fillId="0" borderId="4" xfId="0" applyFont="1" applyBorder="1" applyAlignment="1" applyProtection="1">
      <alignment wrapText="1"/>
      <protection locked="0"/>
    </xf>
    <xf numFmtId="0" fontId="5" fillId="0" borderId="4" xfId="0" applyFont="1" applyBorder="1" applyAlignment="1" applyProtection="1">
      <alignment wrapText="1"/>
      <protection locked="0"/>
    </xf>
    <xf numFmtId="49" fontId="5" fillId="0" borderId="4" xfId="0" applyNumberFormat="1" applyFont="1" applyBorder="1" applyAlignment="1" applyProtection="1">
      <alignment wrapText="1"/>
      <protection locked="0"/>
    </xf>
    <xf numFmtId="14" fontId="5" fillId="0" borderId="4" xfId="0" applyNumberFormat="1" applyFont="1" applyBorder="1" applyAlignment="1" applyProtection="1">
      <alignment wrapText="1"/>
      <protection locked="0"/>
    </xf>
    <xf numFmtId="164" fontId="5" fillId="0" borderId="4" xfId="0" applyNumberFormat="1" applyFont="1" applyBorder="1" applyAlignment="1" applyProtection="1">
      <alignment wrapText="1"/>
      <protection locked="0"/>
    </xf>
    <xf numFmtId="14" fontId="5" fillId="0" borderId="4" xfId="0" applyNumberFormat="1" applyFont="1" applyBorder="1" applyAlignment="1" applyProtection="1">
      <alignment horizontal="center" wrapText="1"/>
      <protection locked="0"/>
    </xf>
    <xf numFmtId="49" fontId="7" fillId="0" borderId="4" xfId="0" applyNumberFormat="1" applyFont="1" applyBorder="1" applyAlignment="1" applyProtection="1">
      <alignment horizontal="left" wrapText="1" indent="1"/>
      <protection locked="0"/>
    </xf>
    <xf numFmtId="49" fontId="5" fillId="0" borderId="4" xfId="0" applyNumberFormat="1" applyFont="1" applyBorder="1" applyAlignment="1">
      <alignment horizontal="center" wrapText="1"/>
    </xf>
    <xf numFmtId="0" fontId="5" fillId="0" borderId="4" xfId="0" applyFont="1" applyBorder="1" applyAlignment="1">
      <alignment wrapText="1"/>
    </xf>
    <xf numFmtId="49" fontId="12" fillId="0" borderId="0" xfId="0" applyNumberFormat="1" applyFont="1" applyAlignment="1">
      <alignment horizontal="right" vertical="center"/>
    </xf>
    <xf numFmtId="49" fontId="9" fillId="5" borderId="5" xfId="0" applyNumberFormat="1" applyFont="1" applyFill="1" applyBorder="1" applyAlignment="1" applyProtection="1">
      <alignment horizontal="center" vertical="center"/>
      <protection locked="0"/>
    </xf>
    <xf numFmtId="49" fontId="16" fillId="0" borderId="0" xfId="0" applyNumberFormat="1" applyFont="1" applyAlignment="1">
      <alignment horizontal="left" vertical="center" indent="3"/>
    </xf>
    <xf numFmtId="0" fontId="5" fillId="0" borderId="6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/>
    <xf numFmtId="0" fontId="18" fillId="0" borderId="0" xfId="0" applyFont="1"/>
    <xf numFmtId="0" fontId="19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4" fontId="5" fillId="0" borderId="0" xfId="0" applyNumberFormat="1" applyFont="1" applyAlignment="1">
      <alignment horizontal="left"/>
    </xf>
    <xf numFmtId="0" fontId="5" fillId="0" borderId="12" xfId="0" applyFont="1" applyBorder="1"/>
    <xf numFmtId="0" fontId="5" fillId="0" borderId="13" xfId="0" applyFont="1" applyBorder="1"/>
    <xf numFmtId="0" fontId="5" fillId="0" borderId="19" xfId="0" applyFont="1" applyBorder="1"/>
    <xf numFmtId="0" fontId="5" fillId="0" borderId="20" xfId="0" applyFont="1" applyBorder="1"/>
    <xf numFmtId="0" fontId="5" fillId="0" borderId="21" xfId="0" applyFont="1" applyBorder="1"/>
    <xf numFmtId="17" fontId="5" fillId="0" borderId="3" xfId="0" applyNumberFormat="1" applyFont="1" applyBorder="1" applyAlignment="1" applyProtection="1">
      <alignment vertical="center" wrapText="1"/>
      <protection locked="0"/>
    </xf>
    <xf numFmtId="0" fontId="20" fillId="0" borderId="0" xfId="0" applyFont="1"/>
    <xf numFmtId="0" fontId="21" fillId="0" borderId="0" xfId="0" applyFont="1"/>
    <xf numFmtId="0" fontId="22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23" fillId="0" borderId="0" xfId="0" applyFont="1" applyProtection="1">
      <protection locked="0"/>
    </xf>
    <xf numFmtId="0" fontId="24" fillId="0" borderId="12" xfId="0" applyFont="1" applyBorder="1" applyProtection="1">
      <protection locked="0"/>
    </xf>
    <xf numFmtId="0" fontId="24" fillId="0" borderId="13" xfId="0" applyFont="1" applyBorder="1" applyProtection="1">
      <protection locked="0"/>
    </xf>
    <xf numFmtId="0" fontId="25" fillId="0" borderId="0" xfId="0" applyFont="1" applyAlignment="1" applyProtection="1">
      <alignment vertical="center"/>
      <protection locked="0"/>
    </xf>
    <xf numFmtId="0" fontId="24" fillId="0" borderId="0" xfId="0" applyFont="1" applyProtection="1">
      <protection locked="0"/>
    </xf>
    <xf numFmtId="0" fontId="24" fillId="0" borderId="15" xfId="0" applyFont="1" applyBorder="1" applyProtection="1">
      <protection locked="0"/>
    </xf>
    <xf numFmtId="0" fontId="15" fillId="0" borderId="0" xfId="0" applyFont="1" applyProtection="1">
      <protection locked="0"/>
    </xf>
    <xf numFmtId="0" fontId="15" fillId="0" borderId="15" xfId="0" applyFont="1" applyBorder="1" applyProtection="1">
      <protection locked="0"/>
    </xf>
    <xf numFmtId="0" fontId="26" fillId="4" borderId="24" xfId="0" applyFont="1" applyFill="1" applyBorder="1" applyProtection="1">
      <protection locked="0"/>
    </xf>
    <xf numFmtId="0" fontId="26" fillId="4" borderId="12" xfId="0" applyFont="1" applyFill="1" applyBorder="1" applyProtection="1">
      <protection locked="0"/>
    </xf>
    <xf numFmtId="0" fontId="26" fillId="4" borderId="22" xfId="0" applyFont="1" applyFill="1" applyBorder="1" applyProtection="1">
      <protection locked="0"/>
    </xf>
    <xf numFmtId="0" fontId="26" fillId="4" borderId="13" xfId="0" applyFont="1" applyFill="1" applyBorder="1" applyAlignment="1" applyProtection="1">
      <alignment horizontal="center"/>
      <protection locked="0"/>
    </xf>
    <xf numFmtId="0" fontId="28" fillId="0" borderId="25" xfId="0" applyFont="1" applyBorder="1" applyAlignment="1" applyProtection="1">
      <alignment horizontal="right" wrapText="1"/>
      <protection locked="0"/>
    </xf>
    <xf numFmtId="0" fontId="28" fillId="0" borderId="0" xfId="0" applyFont="1" applyAlignment="1" applyProtection="1">
      <alignment horizontal="left"/>
      <protection locked="0"/>
    </xf>
    <xf numFmtId="0" fontId="28" fillId="0" borderId="23" xfId="0" applyFont="1" applyBorder="1" applyProtection="1">
      <protection locked="0"/>
    </xf>
    <xf numFmtId="0" fontId="28" fillId="0" borderId="23" xfId="0" applyFont="1" applyBorder="1" applyAlignment="1" applyProtection="1">
      <alignment horizontal="left"/>
      <protection locked="0"/>
    </xf>
    <xf numFmtId="0" fontId="28" fillId="0" borderId="15" xfId="0" applyFont="1" applyBorder="1" applyAlignment="1" applyProtection="1">
      <alignment horizontal="center"/>
      <protection locked="0"/>
    </xf>
    <xf numFmtId="0" fontId="28" fillId="0" borderId="27" xfId="0" applyFont="1" applyBorder="1" applyAlignment="1" applyProtection="1">
      <alignment horizontal="right" wrapText="1"/>
      <protection locked="0"/>
    </xf>
    <xf numFmtId="0" fontId="28" fillId="0" borderId="17" xfId="0" applyFont="1" applyBorder="1" applyAlignment="1" applyProtection="1">
      <alignment horizontal="left"/>
      <protection locked="0"/>
    </xf>
    <xf numFmtId="0" fontId="28" fillId="0" borderId="28" xfId="0" applyFont="1" applyBorder="1" applyProtection="1">
      <protection locked="0"/>
    </xf>
    <xf numFmtId="0" fontId="28" fillId="0" borderId="18" xfId="0" applyFont="1" applyBorder="1" applyAlignment="1" applyProtection="1">
      <alignment horizontal="center"/>
      <protection locked="0"/>
    </xf>
    <xf numFmtId="0" fontId="28" fillId="0" borderId="25" xfId="0" applyFont="1" applyBorder="1" applyAlignment="1" applyProtection="1">
      <alignment horizontal="right"/>
      <protection locked="0"/>
    </xf>
    <xf numFmtId="0" fontId="28" fillId="0" borderId="28" xfId="0" applyFont="1" applyBorder="1" applyAlignment="1" applyProtection="1">
      <alignment wrapText="1"/>
      <protection locked="0"/>
    </xf>
    <xf numFmtId="0" fontId="21" fillId="0" borderId="0" xfId="0" applyFont="1" applyAlignment="1">
      <alignment wrapText="1"/>
    </xf>
    <xf numFmtId="0" fontId="28" fillId="0" borderId="27" xfId="0" applyFont="1" applyBorder="1" applyAlignment="1" applyProtection="1">
      <alignment horizontal="right"/>
      <protection locked="0"/>
    </xf>
    <xf numFmtId="0" fontId="33" fillId="0" borderId="23" xfId="0" applyFont="1" applyBorder="1" applyProtection="1">
      <protection locked="0"/>
    </xf>
    <xf numFmtId="0" fontId="34" fillId="4" borderId="24" xfId="0" applyFont="1" applyFill="1" applyBorder="1" applyProtection="1">
      <protection locked="0"/>
    </xf>
    <xf numFmtId="0" fontId="34" fillId="4" borderId="22" xfId="0" applyFont="1" applyFill="1" applyBorder="1" applyProtection="1">
      <protection locked="0"/>
    </xf>
    <xf numFmtId="0" fontId="34" fillId="4" borderId="13" xfId="0" applyFont="1" applyFill="1" applyBorder="1" applyAlignment="1" applyProtection="1">
      <alignment horizontal="center"/>
      <protection locked="0"/>
    </xf>
    <xf numFmtId="0" fontId="33" fillId="0" borderId="25" xfId="0" applyFont="1" applyBorder="1" applyAlignment="1" applyProtection="1">
      <alignment horizontal="right"/>
      <protection locked="0"/>
    </xf>
    <xf numFmtId="0" fontId="35" fillId="0" borderId="23" xfId="0" applyFont="1" applyBorder="1" applyProtection="1">
      <protection locked="0"/>
    </xf>
    <xf numFmtId="0" fontId="33" fillId="0" borderId="15" xfId="0" applyFont="1" applyBorder="1" applyAlignment="1" applyProtection="1">
      <alignment horizontal="center"/>
      <protection locked="0"/>
    </xf>
    <xf numFmtId="0" fontId="35" fillId="0" borderId="25" xfId="0" applyFont="1" applyBorder="1" applyAlignment="1" applyProtection="1">
      <alignment horizontal="right"/>
      <protection locked="0"/>
    </xf>
    <xf numFmtId="0" fontId="33" fillId="0" borderId="27" xfId="0" applyFont="1" applyBorder="1" applyAlignment="1" applyProtection="1">
      <alignment horizontal="right"/>
      <protection locked="0"/>
    </xf>
    <xf numFmtId="0" fontId="35" fillId="0" borderId="28" xfId="0" applyFont="1" applyBorder="1" applyProtection="1">
      <protection locked="0"/>
    </xf>
    <xf numFmtId="0" fontId="33" fillId="0" borderId="18" xfId="0" applyFont="1" applyBorder="1" applyAlignment="1" applyProtection="1">
      <alignment horizontal="center"/>
      <protection locked="0"/>
    </xf>
    <xf numFmtId="0" fontId="36" fillId="0" borderId="23" xfId="0" applyFont="1" applyBorder="1" applyProtection="1">
      <protection locked="0"/>
    </xf>
    <xf numFmtId="0" fontId="36" fillId="0" borderId="28" xfId="0" applyFont="1" applyBorder="1" applyProtection="1">
      <protection locked="0"/>
    </xf>
    <xf numFmtId="0" fontId="26" fillId="4" borderId="25" xfId="0" applyFont="1" applyFill="1" applyBorder="1" applyProtection="1">
      <protection locked="0"/>
    </xf>
    <xf numFmtId="0" fontId="26" fillId="4" borderId="0" xfId="0" applyFont="1" applyFill="1" applyProtection="1">
      <protection locked="0"/>
    </xf>
    <xf numFmtId="0" fontId="26" fillId="4" borderId="23" xfId="0" applyFont="1" applyFill="1" applyBorder="1" applyProtection="1">
      <protection locked="0"/>
    </xf>
    <xf numFmtId="0" fontId="26" fillId="4" borderId="15" xfId="0" applyFont="1" applyFill="1" applyBorder="1" applyAlignment="1" applyProtection="1">
      <alignment horizontal="center"/>
      <protection locked="0"/>
    </xf>
    <xf numFmtId="0" fontId="28" fillId="0" borderId="0" xfId="0" applyFont="1" applyAlignment="1">
      <alignment horizontal="center"/>
    </xf>
    <xf numFmtId="0" fontId="38" fillId="0" borderId="0" xfId="0" applyFont="1" applyAlignment="1" applyProtection="1">
      <alignment horizontal="left" vertical="center" indent="2"/>
      <protection locked="0"/>
    </xf>
    <xf numFmtId="0" fontId="21" fillId="0" borderId="14" xfId="0" applyFont="1" applyBorder="1"/>
    <xf numFmtId="0" fontId="21" fillId="0" borderId="14" xfId="0" applyFont="1" applyBorder="1" applyAlignment="1">
      <alignment wrapText="1"/>
    </xf>
    <xf numFmtId="0" fontId="24" fillId="0" borderId="12" xfId="0" applyFont="1" applyBorder="1" applyAlignment="1" applyProtection="1">
      <alignment horizontal="center" textRotation="90"/>
      <protection locked="0"/>
    </xf>
    <xf numFmtId="0" fontId="24" fillId="0" borderId="0" xfId="0" applyFont="1" applyAlignment="1" applyProtection="1">
      <alignment horizontal="center" textRotation="90"/>
      <protection locked="0"/>
    </xf>
    <xf numFmtId="165" fontId="0" fillId="4" borderId="16" xfId="0" applyNumberFormat="1" applyFill="1" applyBorder="1" applyAlignment="1" applyProtection="1">
      <alignment horizontal="center" textRotation="90"/>
      <protection locked="0"/>
    </xf>
    <xf numFmtId="0" fontId="27" fillId="0" borderId="12" xfId="0" applyFont="1" applyBorder="1" applyProtection="1">
      <protection locked="0"/>
    </xf>
    <xf numFmtId="0" fontId="29" fillId="0" borderId="26" xfId="0" applyFont="1" applyBorder="1" applyProtection="1">
      <protection locked="0"/>
    </xf>
    <xf numFmtId="0" fontId="29" fillId="0" borderId="4" xfId="0" applyFont="1" applyBorder="1" applyProtection="1">
      <protection locked="0"/>
    </xf>
    <xf numFmtId="0" fontId="29" fillId="0" borderId="17" xfId="0" applyFont="1" applyBorder="1" applyProtection="1">
      <protection locked="0"/>
    </xf>
    <xf numFmtId="0" fontId="29" fillId="0" borderId="12" xfId="0" applyFont="1" applyBorder="1" applyProtection="1">
      <protection locked="0"/>
    </xf>
    <xf numFmtId="0" fontId="29" fillId="0" borderId="26" xfId="0" applyFont="1" applyBorder="1" applyAlignment="1" applyProtection="1">
      <alignment horizontal="center"/>
      <protection locked="0"/>
    </xf>
    <xf numFmtId="0" fontId="29" fillId="0" borderId="4" xfId="0" applyFont="1" applyBorder="1" applyAlignment="1" applyProtection="1">
      <alignment horizontal="center"/>
      <protection locked="0"/>
    </xf>
    <xf numFmtId="0" fontId="29" fillId="0" borderId="4" xfId="0" applyFont="1" applyBorder="1" applyAlignment="1" applyProtection="1">
      <alignment horizontal="left"/>
      <protection locked="0"/>
    </xf>
    <xf numFmtId="0" fontId="29" fillId="0" borderId="17" xfId="0" applyFont="1" applyBorder="1" applyAlignment="1" applyProtection="1">
      <alignment wrapText="1"/>
      <protection locked="0"/>
    </xf>
    <xf numFmtId="0" fontId="30" fillId="0" borderId="12" xfId="0" applyFont="1" applyBorder="1" applyProtection="1">
      <protection locked="0"/>
    </xf>
    <xf numFmtId="0" fontId="31" fillId="0" borderId="26" xfId="0" applyFont="1" applyBorder="1" applyProtection="1">
      <protection locked="0"/>
    </xf>
    <xf numFmtId="0" fontId="31" fillId="0" borderId="4" xfId="0" applyFont="1" applyBorder="1" applyProtection="1">
      <protection locked="0"/>
    </xf>
    <xf numFmtId="0" fontId="32" fillId="0" borderId="4" xfId="0" applyFont="1" applyBorder="1" applyProtection="1">
      <protection locked="0"/>
    </xf>
    <xf numFmtId="0" fontId="31" fillId="0" borderId="17" xfId="0" applyFont="1" applyBorder="1" applyProtection="1">
      <protection locked="0"/>
    </xf>
    <xf numFmtId="0" fontId="32" fillId="0" borderId="17" xfId="0" applyFont="1" applyBorder="1" applyProtection="1">
      <protection locked="0"/>
    </xf>
    <xf numFmtId="0" fontId="29" fillId="0" borderId="0" xfId="0" applyFont="1" applyProtection="1">
      <protection locked="0"/>
    </xf>
    <xf numFmtId="0" fontId="30" fillId="0" borderId="0" xfId="0" applyFont="1" applyProtection="1">
      <protection locked="0"/>
    </xf>
    <xf numFmtId="0" fontId="37" fillId="0" borderId="4" xfId="0" applyFont="1" applyBorder="1" applyProtection="1">
      <protection locked="0"/>
    </xf>
    <xf numFmtId="0" fontId="37" fillId="0" borderId="17" xfId="0" applyFont="1" applyBorder="1" applyProtection="1">
      <protection locked="0"/>
    </xf>
    <xf numFmtId="0" fontId="20" fillId="0" borderId="0" xfId="0" applyFont="1" applyAlignment="1">
      <alignment vertical="center"/>
    </xf>
    <xf numFmtId="0" fontId="41" fillId="0" borderId="0" xfId="2" applyAlignment="1">
      <alignment horizontal="center"/>
    </xf>
    <xf numFmtId="0" fontId="42" fillId="0" borderId="0" xfId="3" applyAlignment="1">
      <alignment horizontal="center"/>
    </xf>
    <xf numFmtId="0" fontId="42" fillId="0" borderId="0" xfId="3">
      <alignment horizontal="center" vertical="center"/>
    </xf>
    <xf numFmtId="0" fontId="25" fillId="0" borderId="0" xfId="0" applyFont="1" applyAlignment="1">
      <alignment vertical="center"/>
    </xf>
    <xf numFmtId="0" fontId="44" fillId="0" borderId="0" xfId="4" applyFont="1" applyAlignment="1">
      <alignment horizontal="right" vertical="center" wrapText="1"/>
    </xf>
    <xf numFmtId="0" fontId="45" fillId="5" borderId="5" xfId="2" applyFont="1" applyFill="1" applyBorder="1" applyAlignment="1" applyProtection="1">
      <alignment horizontal="center" vertical="center"/>
      <protection locked="0"/>
    </xf>
    <xf numFmtId="0" fontId="42" fillId="0" borderId="30" xfId="3" applyBorder="1">
      <alignment horizontal="center" vertical="center"/>
    </xf>
    <xf numFmtId="0" fontId="42" fillId="0" borderId="0" xfId="3" applyBorder="1">
      <alignment horizontal="center" vertical="center"/>
    </xf>
    <xf numFmtId="1" fontId="47" fillId="5" borderId="5" xfId="5" applyFont="1" applyFill="1" applyBorder="1" applyProtection="1">
      <alignment horizontal="center" vertical="center"/>
      <protection locked="0"/>
    </xf>
    <xf numFmtId="0" fontId="48" fillId="0" borderId="0" xfId="4" applyFont="1" applyAlignment="1">
      <alignment vertical="center" wrapText="1"/>
    </xf>
    <xf numFmtId="0" fontId="42" fillId="0" borderId="0" xfId="3" applyFill="1" applyBorder="1">
      <alignment horizontal="center" vertical="center"/>
    </xf>
    <xf numFmtId="0" fontId="0" fillId="8" borderId="30" xfId="6" applyFont="1" applyBorder="1" applyAlignment="1">
      <alignment horizontal="center"/>
    </xf>
    <xf numFmtId="0" fontId="50" fillId="0" borderId="0" xfId="7" applyFont="1" applyBorder="1" applyAlignment="1">
      <alignment vertical="center"/>
    </xf>
    <xf numFmtId="0" fontId="0" fillId="10" borderId="0" xfId="8" applyFont="1" applyFill="1" applyBorder="1" applyAlignment="1">
      <alignment horizontal="center"/>
    </xf>
    <xf numFmtId="0" fontId="0" fillId="12" borderId="0" xfId="9" applyFont="1" applyFill="1" applyBorder="1" applyAlignment="1">
      <alignment horizontal="center"/>
    </xf>
    <xf numFmtId="0" fontId="0" fillId="0" borderId="0" xfId="7" applyFont="1" applyBorder="1" applyAlignment="1">
      <alignment vertical="center"/>
    </xf>
    <xf numFmtId="0" fontId="42" fillId="0" borderId="0" xfId="3" applyBorder="1" applyAlignment="1">
      <alignment horizontal="center"/>
    </xf>
    <xf numFmtId="0" fontId="0" fillId="0" borderId="30" xfId="7" applyFont="1" applyBorder="1" applyAlignment="1">
      <alignment vertical="center"/>
    </xf>
    <xf numFmtId="0" fontId="0" fillId="0" borderId="0" xfId="10" applyFont="1" applyFill="1" applyBorder="1" applyAlignment="1">
      <alignment horizontal="center"/>
    </xf>
    <xf numFmtId="0" fontId="0" fillId="0" borderId="0" xfId="7" applyFont="1" applyFill="1" applyBorder="1">
      <alignment horizontal="left" vertical="center"/>
    </xf>
    <xf numFmtId="0" fontId="0" fillId="0" borderId="30" xfId="6" applyFont="1" applyFill="1" applyBorder="1" applyAlignment="1">
      <alignment horizontal="center"/>
    </xf>
    <xf numFmtId="0" fontId="50" fillId="0" borderId="0" xfId="7" applyFont="1" applyFill="1" applyBorder="1" applyAlignment="1">
      <alignment vertical="center"/>
    </xf>
    <xf numFmtId="0" fontId="0" fillId="0" borderId="0" xfId="8" applyFont="1" applyFill="1" applyBorder="1" applyAlignment="1">
      <alignment horizontal="center"/>
    </xf>
    <xf numFmtId="0" fontId="0" fillId="0" borderId="0" xfId="9" applyFont="1" applyFill="1" applyBorder="1" applyAlignment="1">
      <alignment horizontal="center"/>
    </xf>
    <xf numFmtId="0" fontId="0" fillId="0" borderId="0" xfId="7" applyFont="1" applyFill="1" applyBorder="1" applyAlignment="1">
      <alignment vertical="center"/>
    </xf>
    <xf numFmtId="0" fontId="44" fillId="0" borderId="0" xfId="4" applyFont="1" applyAlignment="1">
      <alignment horizontal="center" vertical="center" wrapText="1"/>
    </xf>
    <xf numFmtId="0" fontId="43" fillId="0" borderId="0" xfId="4">
      <alignment vertical="center"/>
    </xf>
    <xf numFmtId="1" fontId="46" fillId="0" borderId="0" xfId="5" applyFill="1" applyBorder="1">
      <alignment horizontal="center" vertical="center"/>
    </xf>
    <xf numFmtId="0" fontId="42" fillId="0" borderId="0" xfId="3" applyFill="1" applyAlignment="1">
      <alignment horizontal="center"/>
    </xf>
    <xf numFmtId="0" fontId="0" fillId="0" borderId="37" xfId="6" applyFont="1" applyFill="1" applyBorder="1" applyAlignment="1">
      <alignment horizontal="center"/>
    </xf>
    <xf numFmtId="0" fontId="50" fillId="0" borderId="0" xfId="7" applyFont="1" applyFill="1" applyBorder="1">
      <alignment horizontal="left" vertical="center"/>
    </xf>
    <xf numFmtId="0" fontId="50" fillId="0" borderId="0" xfId="7" applyFont="1" applyFill="1">
      <alignment horizontal="left" vertical="center"/>
    </xf>
    <xf numFmtId="0" fontId="0" fillId="0" borderId="37" xfId="8" applyFont="1" applyFill="1" applyBorder="1" applyAlignment="1">
      <alignment horizontal="center"/>
    </xf>
    <xf numFmtId="0" fontId="0" fillId="0" borderId="37" xfId="11" applyFont="1" applyFill="1" applyBorder="1" applyAlignment="1">
      <alignment horizontal="center"/>
    </xf>
    <xf numFmtId="0" fontId="0" fillId="0" borderId="37" xfId="9" applyFont="1" applyFill="1" applyBorder="1" applyAlignment="1">
      <alignment horizontal="center"/>
    </xf>
    <xf numFmtId="0" fontId="0" fillId="0" borderId="37" xfId="10" applyFont="1" applyFill="1" applyBorder="1" applyAlignment="1">
      <alignment horizontal="center"/>
    </xf>
    <xf numFmtId="0" fontId="0" fillId="0" borderId="0" xfId="7" applyFont="1" applyBorder="1">
      <alignment horizontal="left" vertical="center"/>
    </xf>
    <xf numFmtId="0" fontId="54" fillId="0" borderId="41" xfId="14" applyFont="1" applyBorder="1" applyAlignment="1">
      <alignment horizontal="left" vertical="center" indent="1"/>
    </xf>
    <xf numFmtId="0" fontId="52" fillId="0" borderId="7" xfId="15" applyBorder="1">
      <alignment horizontal="center" wrapText="1"/>
    </xf>
    <xf numFmtId="0" fontId="42" fillId="0" borderId="7" xfId="3" applyBorder="1" applyAlignment="1">
      <alignment horizontal="center" wrapText="1"/>
    </xf>
    <xf numFmtId="0" fontId="42" fillId="0" borderId="7" xfId="3" applyBorder="1" applyAlignment="1">
      <alignment vertical="center" wrapText="1"/>
    </xf>
    <xf numFmtId="0" fontId="42" fillId="0" borderId="8" xfId="3" applyBorder="1" applyAlignment="1">
      <alignment vertical="center" wrapText="1"/>
    </xf>
    <xf numFmtId="0" fontId="42" fillId="0" borderId="0" xfId="3" applyAlignment="1">
      <alignment vertical="center" wrapText="1"/>
    </xf>
    <xf numFmtId="3" fontId="52" fillId="0" borderId="45" xfId="16" applyBorder="1">
      <alignment horizontal="center"/>
    </xf>
    <xf numFmtId="3" fontId="52" fillId="0" borderId="44" xfId="16">
      <alignment horizontal="center"/>
    </xf>
    <xf numFmtId="3" fontId="52" fillId="0" borderId="46" xfId="16" applyBorder="1">
      <alignment horizontal="center"/>
    </xf>
    <xf numFmtId="0" fontId="56" fillId="5" borderId="47" xfId="17" applyFont="1" applyFill="1" applyBorder="1" applyAlignment="1" applyProtection="1">
      <alignment horizontal="left" vertical="center" wrapText="1" indent="1"/>
      <protection locked="0"/>
    </xf>
    <xf numFmtId="0" fontId="57" fillId="5" borderId="48" xfId="3" applyFont="1" applyFill="1" applyBorder="1" applyProtection="1">
      <alignment horizontal="center" vertical="center"/>
      <protection locked="0"/>
    </xf>
    <xf numFmtId="0" fontId="57" fillId="5" borderId="49" xfId="3" applyFont="1" applyFill="1" applyBorder="1" applyProtection="1">
      <alignment horizontal="center" vertical="center"/>
      <protection locked="0"/>
    </xf>
    <xf numFmtId="0" fontId="42" fillId="0" borderId="14" xfId="3" applyBorder="1">
      <alignment horizontal="center" vertical="center"/>
    </xf>
    <xf numFmtId="0" fontId="42" fillId="0" borderId="10" xfId="3" applyBorder="1">
      <alignment horizontal="center" vertical="center"/>
    </xf>
    <xf numFmtId="0" fontId="56" fillId="5" borderId="50" xfId="17" applyFont="1" applyFill="1" applyBorder="1" applyAlignment="1" applyProtection="1">
      <alignment horizontal="left" vertical="center" wrapText="1" indent="1"/>
      <protection locked="0"/>
    </xf>
    <xf numFmtId="0" fontId="57" fillId="5" borderId="51" xfId="3" applyFont="1" applyFill="1" applyBorder="1" applyProtection="1">
      <alignment horizontal="center" vertical="center"/>
      <protection locked="0"/>
    </xf>
    <xf numFmtId="0" fontId="57" fillId="5" borderId="52" xfId="3" applyFont="1" applyFill="1" applyBorder="1" applyProtection="1">
      <alignment horizontal="center" vertical="center"/>
      <protection locked="0"/>
    </xf>
    <xf numFmtId="0" fontId="57" fillId="5" borderId="51" xfId="3" quotePrefix="1" applyFont="1" applyFill="1" applyBorder="1" applyProtection="1">
      <alignment horizontal="center" vertical="center"/>
      <protection locked="0"/>
    </xf>
    <xf numFmtId="0" fontId="56" fillId="5" borderId="53" xfId="17" applyFont="1" applyFill="1" applyBorder="1" applyAlignment="1" applyProtection="1">
      <alignment horizontal="left" vertical="center" wrapText="1" indent="1"/>
      <protection locked="0"/>
    </xf>
    <xf numFmtId="0" fontId="57" fillId="5" borderId="54" xfId="3" applyFont="1" applyFill="1" applyBorder="1" applyProtection="1">
      <alignment horizontal="center" vertical="center"/>
      <protection locked="0"/>
    </xf>
    <xf numFmtId="0" fontId="57" fillId="5" borderId="55" xfId="3" applyFont="1" applyFill="1" applyBorder="1" applyProtection="1">
      <alignment horizontal="center" vertical="center"/>
      <protection locked="0"/>
    </xf>
    <xf numFmtId="0" fontId="42" fillId="0" borderId="56" xfId="3" applyBorder="1">
      <alignment horizontal="center" vertical="center"/>
    </xf>
    <xf numFmtId="0" fontId="42" fillId="0" borderId="20" xfId="3" applyBorder="1">
      <alignment horizontal="center" vertical="center"/>
    </xf>
    <xf numFmtId="0" fontId="42" fillId="0" borderId="21" xfId="3" applyBorder="1">
      <alignment horizontal="center" vertical="center"/>
    </xf>
    <xf numFmtId="0" fontId="55" fillId="0" borderId="0" xfId="17" applyBorder="1">
      <alignment horizontal="left" wrapText="1"/>
    </xf>
    <xf numFmtId="0" fontId="55" fillId="0" borderId="0" xfId="17">
      <alignment horizontal="left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59" xfId="0" applyBorder="1"/>
    <xf numFmtId="0" fontId="0" fillId="0" borderId="60" xfId="0" applyBorder="1"/>
    <xf numFmtId="0" fontId="0" fillId="0" borderId="61" xfId="0" applyBorder="1"/>
    <xf numFmtId="0" fontId="0" fillId="0" borderId="62" xfId="0" applyBorder="1"/>
    <xf numFmtId="0" fontId="0" fillId="0" borderId="63" xfId="0" applyBorder="1"/>
    <xf numFmtId="0" fontId="0" fillId="0" borderId="64" xfId="0" applyBorder="1"/>
    <xf numFmtId="0" fontId="0" fillId="15" borderId="57" xfId="0" applyFill="1" applyBorder="1" applyAlignment="1">
      <alignment horizontal="center" vertical="center"/>
    </xf>
    <xf numFmtId="0" fontId="0" fillId="15" borderId="58" xfId="0" applyFill="1" applyBorder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65" xfId="0" applyFill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5" fillId="0" borderId="3" xfId="0" applyFont="1" applyBorder="1" applyAlignment="1" applyProtection="1">
      <alignment horizontal="center" vertical="center" wrapText="1"/>
      <protection locked="0"/>
    </xf>
    <xf numFmtId="0" fontId="13" fillId="2" borderId="2" xfId="0" applyFont="1" applyFill="1" applyBorder="1" applyAlignment="1">
      <alignment horizontal="center" vertical="center" wrapText="1"/>
    </xf>
    <xf numFmtId="0" fontId="10" fillId="0" borderId="0" xfId="1" applyFont="1" applyAlignment="1">
      <alignment horizontal="left"/>
    </xf>
    <xf numFmtId="16" fontId="21" fillId="0" borderId="0" xfId="0" applyNumberFormat="1" applyFont="1" applyAlignment="1">
      <alignment textRotation="90"/>
    </xf>
    <xf numFmtId="16" fontId="0" fillId="0" borderId="17" xfId="0" applyNumberFormat="1" applyBorder="1" applyAlignment="1">
      <alignment textRotation="90"/>
    </xf>
    <xf numFmtId="0" fontId="58" fillId="0" borderId="0" xfId="0" applyFont="1" applyAlignment="1">
      <alignment horizontal="center" vertical="center" wrapText="1"/>
    </xf>
    <xf numFmtId="49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 indent="1"/>
    </xf>
    <xf numFmtId="0" fontId="5" fillId="4" borderId="4" xfId="0" applyFont="1" applyFill="1" applyBorder="1" applyAlignment="1">
      <alignment vertical="center" wrapText="1"/>
    </xf>
    <xf numFmtId="2" fontId="5" fillId="0" borderId="3" xfId="0" applyNumberFormat="1" applyFont="1" applyBorder="1" applyAlignment="1" applyProtection="1">
      <alignment horizontal="left" vertical="center" wrapText="1"/>
      <protection locked="0"/>
    </xf>
    <xf numFmtId="166" fontId="5" fillId="0" borderId="3" xfId="0" applyNumberFormat="1" applyFont="1" applyBorder="1" applyAlignment="1" applyProtection="1">
      <alignment horizontal="center" vertical="center" wrapText="1"/>
      <protection locked="0"/>
    </xf>
    <xf numFmtId="167" fontId="59" fillId="0" borderId="0" xfId="0" applyNumberFormat="1" applyFont="1" applyAlignment="1">
      <alignment horizontal="right" vertical="center"/>
    </xf>
    <xf numFmtId="0" fontId="0" fillId="15" borderId="67" xfId="0" applyFill="1" applyBorder="1" applyAlignment="1">
      <alignment horizontal="center" vertical="center" wrapText="1"/>
    </xf>
    <xf numFmtId="166" fontId="0" fillId="0" borderId="68" xfId="0" applyNumberFormat="1" applyBorder="1" applyAlignment="1">
      <alignment horizontal="center" vertical="center"/>
    </xf>
    <xf numFmtId="166" fontId="0" fillId="0" borderId="69" xfId="0" applyNumberFormat="1" applyBorder="1" applyAlignment="1">
      <alignment horizontal="center" vertical="center"/>
    </xf>
    <xf numFmtId="169" fontId="0" fillId="0" borderId="0" xfId="0" applyNumberFormat="1"/>
    <xf numFmtId="166" fontId="0" fillId="0" borderId="0" xfId="0" applyNumberFormat="1" applyAlignment="1">
      <alignment horizontal="right" vertical="center" indent="1"/>
    </xf>
    <xf numFmtId="0" fontId="0" fillId="0" borderId="0" xfId="0" applyAlignment="1">
      <alignment horizontal="right" indent="1"/>
    </xf>
    <xf numFmtId="0" fontId="0" fillId="0" borderId="0" xfId="0" applyAlignment="1">
      <alignment horizontal="left" indent="1"/>
    </xf>
    <xf numFmtId="170" fontId="0" fillId="0" borderId="0" xfId="0" applyNumberFormat="1" applyAlignment="1">
      <alignment horizontal="right" vertical="center" indent="1"/>
    </xf>
    <xf numFmtId="168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8" fillId="16" borderId="3" xfId="0" applyFont="1" applyFill="1" applyBorder="1" applyAlignment="1" applyProtection="1">
      <alignment vertical="center" wrapText="1"/>
      <protection locked="0"/>
    </xf>
    <xf numFmtId="0" fontId="9" fillId="3" borderId="3" xfId="0" applyFont="1" applyFill="1" applyBorder="1" applyAlignment="1" applyProtection="1">
      <alignment vertical="center" wrapText="1"/>
      <protection locked="0"/>
    </xf>
    <xf numFmtId="0" fontId="5" fillId="3" borderId="3" xfId="0" applyFont="1" applyFill="1" applyBorder="1" applyAlignment="1" applyProtection="1">
      <alignment vertical="center" wrapText="1"/>
      <protection locked="0"/>
    </xf>
    <xf numFmtId="166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3" xfId="0" applyNumberFormat="1" applyFont="1" applyFill="1" applyBorder="1" applyAlignment="1" applyProtection="1">
      <alignment horizontal="left" vertical="center" wrapText="1"/>
      <protection locked="0"/>
    </xf>
    <xf numFmtId="49" fontId="5" fillId="16" borderId="3" xfId="0" applyNumberFormat="1" applyFont="1" applyFill="1" applyBorder="1" applyAlignment="1" applyProtection="1">
      <alignment horizontal="left" vertical="center" wrapText="1"/>
      <protection locked="0"/>
    </xf>
    <xf numFmtId="166" fontId="5" fillId="0" borderId="0" xfId="0" applyNumberFormat="1" applyFont="1" applyAlignment="1">
      <alignment horizontal="left" indent="1"/>
    </xf>
    <xf numFmtId="0" fontId="60" fillId="0" borderId="0" xfId="0" applyFont="1"/>
    <xf numFmtId="168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164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3" xfId="0" applyNumberFormat="1" applyFont="1" applyBorder="1" applyAlignment="1" applyProtection="1">
      <alignment horizontal="center" vertical="center" wrapText="1"/>
      <protection locked="0"/>
    </xf>
    <xf numFmtId="49" fontId="13" fillId="2" borderId="2" xfId="0" applyNumberFormat="1" applyFont="1" applyFill="1" applyBorder="1" applyAlignment="1">
      <alignment horizontal="center" vertical="center" wrapText="1"/>
    </xf>
    <xf numFmtId="0" fontId="0" fillId="17" borderId="73" xfId="0" applyFill="1" applyBorder="1" applyAlignment="1">
      <alignment horizontal="center" vertical="center"/>
    </xf>
    <xf numFmtId="0" fontId="0" fillId="6" borderId="72" xfId="0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9" xfId="0" applyFont="1" applyBorder="1" applyAlignment="1">
      <alignment horizontal="center" vertical="center"/>
    </xf>
    <xf numFmtId="49" fontId="63" fillId="0" borderId="0" xfId="0" applyNumberFormat="1" applyFont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18" borderId="0" xfId="0" applyFill="1" applyAlignment="1">
      <alignment horizontal="center" vertical="center"/>
    </xf>
    <xf numFmtId="0" fontId="0" fillId="0" borderId="75" xfId="0" applyBorder="1"/>
    <xf numFmtId="0" fontId="0" fillId="19" borderId="60" xfId="0" applyFill="1" applyBorder="1"/>
    <xf numFmtId="0" fontId="0" fillId="19" borderId="61" xfId="0" applyFill="1" applyBorder="1"/>
    <xf numFmtId="0" fontId="0" fillId="19" borderId="0" xfId="0" applyFill="1"/>
    <xf numFmtId="0" fontId="9" fillId="0" borderId="0" xfId="0" applyFont="1" applyAlignment="1">
      <alignment horizontal="center" vertical="center"/>
    </xf>
    <xf numFmtId="14" fontId="67" fillId="0" borderId="0" xfId="0" applyNumberFormat="1" applyFont="1" applyAlignment="1">
      <alignment horizontal="center" vertical="center"/>
    </xf>
    <xf numFmtId="164" fontId="67" fillId="0" borderId="0" xfId="0" applyNumberFormat="1" applyFont="1" applyAlignment="1">
      <alignment horizontal="left"/>
    </xf>
    <xf numFmtId="49" fontId="68" fillId="0" borderId="0" xfId="0" applyNumberFormat="1" applyFont="1" applyAlignment="1">
      <alignment horizontal="right" indent="1"/>
    </xf>
    <xf numFmtId="0" fontId="69" fillId="0" borderId="0" xfId="0" applyFont="1" applyAlignment="1">
      <alignment horizontal="left" indent="1"/>
    </xf>
    <xf numFmtId="0" fontId="0" fillId="0" borderId="0" xfId="0" applyAlignment="1">
      <alignment wrapText="1"/>
    </xf>
    <xf numFmtId="171" fontId="0" fillId="0" borderId="0" xfId="0" applyNumberFormat="1"/>
    <xf numFmtId="0" fontId="73" fillId="0" borderId="0" xfId="0" applyFont="1" applyAlignment="1">
      <alignment horizontal="center" vertical="center"/>
    </xf>
    <xf numFmtId="0" fontId="73" fillId="0" borderId="0" xfId="0" applyFont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73" fillId="3" borderId="0" xfId="0" applyFont="1" applyFill="1" applyAlignment="1">
      <alignment horizontal="center" vertical="center" wrapText="1"/>
    </xf>
    <xf numFmtId="0" fontId="73" fillId="3" borderId="0" xfId="0" applyFont="1" applyFill="1" applyAlignment="1">
      <alignment wrapText="1"/>
    </xf>
    <xf numFmtId="0" fontId="73" fillId="3" borderId="0" xfId="0" applyFont="1" applyFill="1"/>
    <xf numFmtId="0" fontId="0" fillId="20" borderId="0" xfId="0" applyFill="1"/>
    <xf numFmtId="0" fontId="0" fillId="20" borderId="0" xfId="0" applyFill="1" applyAlignment="1">
      <alignment horizontal="center" vertical="center"/>
    </xf>
    <xf numFmtId="0" fontId="0" fillId="20" borderId="0" xfId="0" applyFill="1" applyAlignment="1">
      <alignment wrapText="1"/>
    </xf>
    <xf numFmtId="0" fontId="73" fillId="20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2" fontId="0" fillId="0" borderId="0" xfId="0" applyNumberFormat="1" applyAlignment="1">
      <alignment vertical="center"/>
    </xf>
    <xf numFmtId="0" fontId="7" fillId="0" borderId="3" xfId="0" applyFont="1" applyBorder="1" applyAlignment="1" applyProtection="1">
      <alignment horizontal="left" vertical="center" wrapText="1" indent="1"/>
      <protection locked="0"/>
    </xf>
    <xf numFmtId="0" fontId="0" fillId="3" borderId="0" xfId="0" applyFill="1" applyAlignment="1">
      <alignment horizontal="left" vertical="center"/>
    </xf>
    <xf numFmtId="0" fontId="0" fillId="21" borderId="60" xfId="0" applyFill="1" applyBorder="1"/>
    <xf numFmtId="0" fontId="0" fillId="22" borderId="60" xfId="0" applyFill="1" applyBorder="1"/>
    <xf numFmtId="0" fontId="0" fillId="23" borderId="60" xfId="0" applyFill="1" applyBorder="1"/>
    <xf numFmtId="0" fontId="0" fillId="24" borderId="60" xfId="0" applyFill="1" applyBorder="1"/>
    <xf numFmtId="0" fontId="0" fillId="25" borderId="60" xfId="0" applyFill="1" applyBorder="1"/>
    <xf numFmtId="0" fontId="0" fillId="4" borderId="60" xfId="0" applyFill="1" applyBorder="1"/>
    <xf numFmtId="0" fontId="0" fillId="26" borderId="60" xfId="0" applyFill="1" applyBorder="1"/>
    <xf numFmtId="0" fontId="0" fillId="26" borderId="63" xfId="0" applyFill="1" applyBorder="1"/>
    <xf numFmtId="0" fontId="0" fillId="27" borderId="23" xfId="0" applyFill="1" applyBorder="1"/>
    <xf numFmtId="0" fontId="65" fillId="0" borderId="17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9" fillId="17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61" fillId="0" borderId="18" xfId="0" applyFont="1" applyBorder="1" applyAlignment="1">
      <alignment horizontal="center" vertical="center"/>
    </xf>
    <xf numFmtId="0" fontId="0" fillId="20" borderId="0" xfId="0" applyFill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2" fontId="75" fillId="15" borderId="11" xfId="0" applyNumberFormat="1" applyFont="1" applyFill="1" applyBorder="1" applyAlignment="1">
      <alignment horizontal="left" vertical="center"/>
    </xf>
    <xf numFmtId="49" fontId="75" fillId="15" borderId="11" xfId="0" applyNumberFormat="1" applyFont="1" applyFill="1" applyBorder="1" applyAlignment="1">
      <alignment horizontal="left" vertical="center"/>
    </xf>
    <xf numFmtId="49" fontId="75" fillId="15" borderId="11" xfId="0" applyNumberFormat="1" applyFont="1" applyFill="1" applyBorder="1" applyAlignment="1">
      <alignment horizontal="left" vertical="center" wrapText="1"/>
    </xf>
    <xf numFmtId="168" fontId="67" fillId="0" borderId="0" xfId="0" applyNumberFormat="1" applyFont="1" applyAlignment="1">
      <alignment horizontal="left" indent="5"/>
    </xf>
    <xf numFmtId="0" fontId="64" fillId="18" borderId="16" xfId="0" applyFont="1" applyFill="1" applyBorder="1" applyAlignment="1">
      <alignment horizontal="center" vertical="center"/>
    </xf>
    <xf numFmtId="0" fontId="67" fillId="18" borderId="17" xfId="0" applyFont="1" applyFill="1" applyBorder="1" applyAlignment="1">
      <alignment horizontal="center" vertical="center"/>
    </xf>
    <xf numFmtId="0" fontId="77" fillId="0" borderId="10" xfId="0" applyFont="1" applyBorder="1" applyAlignment="1">
      <alignment horizontal="center" vertical="center"/>
    </xf>
    <xf numFmtId="0" fontId="78" fillId="0" borderId="0" xfId="0" applyFont="1"/>
    <xf numFmtId="173" fontId="78" fillId="0" borderId="17" xfId="0" applyNumberFormat="1" applyFont="1" applyBorder="1"/>
    <xf numFmtId="0" fontId="5" fillId="21" borderId="0" xfId="0" applyFont="1" applyFill="1" applyAlignment="1">
      <alignment horizontal="center" vertical="center"/>
    </xf>
    <xf numFmtId="0" fontId="0" fillId="21" borderId="66" xfId="0" applyFill="1" applyBorder="1" applyAlignment="1">
      <alignment horizontal="center" vertical="center"/>
    </xf>
    <xf numFmtId="0" fontId="0" fillId="0" borderId="20" xfId="0" applyBorder="1"/>
    <xf numFmtId="0" fontId="80" fillId="0" borderId="0" xfId="0" applyFont="1"/>
    <xf numFmtId="0" fontId="5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173" fontId="78" fillId="0" borderId="0" xfId="0" applyNumberFormat="1" applyFont="1"/>
    <xf numFmtId="173" fontId="78" fillId="0" borderId="10" xfId="0" applyNumberFormat="1" applyFont="1" applyBorder="1"/>
    <xf numFmtId="173" fontId="78" fillId="0" borderId="0" xfId="0" applyNumberFormat="1" applyFont="1" applyAlignment="1">
      <alignment horizontal="center" vertical="center"/>
    </xf>
    <xf numFmtId="173" fontId="78" fillId="0" borderId="77" xfId="0" applyNumberFormat="1" applyFont="1" applyBorder="1"/>
    <xf numFmtId="173" fontId="78" fillId="0" borderId="20" xfId="0" applyNumberFormat="1" applyFont="1" applyBorder="1"/>
    <xf numFmtId="173" fontId="78" fillId="0" borderId="21" xfId="0" applyNumberFormat="1" applyFont="1" applyBorder="1"/>
    <xf numFmtId="0" fontId="5" fillId="0" borderId="16" xfId="0" applyFont="1" applyBorder="1"/>
    <xf numFmtId="0" fontId="78" fillId="0" borderId="7" xfId="0" applyFont="1" applyBorder="1"/>
    <xf numFmtId="0" fontId="78" fillId="0" borderId="8" xfId="0" applyFont="1" applyBorder="1"/>
    <xf numFmtId="0" fontId="78" fillId="0" borderId="10" xfId="0" applyFont="1" applyBorder="1"/>
    <xf numFmtId="0" fontId="78" fillId="0" borderId="20" xfId="0" applyFont="1" applyBorder="1"/>
    <xf numFmtId="0" fontId="78" fillId="0" borderId="21" xfId="0" applyFont="1" applyBorder="1"/>
    <xf numFmtId="49" fontId="9" fillId="0" borderId="7" xfId="0" applyNumberFormat="1" applyFont="1" applyBorder="1" applyAlignment="1">
      <alignment horizontal="left" vertical="center"/>
    </xf>
    <xf numFmtId="0" fontId="0" fillId="0" borderId="78" xfId="0" applyBorder="1"/>
    <xf numFmtId="0" fontId="0" fillId="6" borderId="78" xfId="0" applyFill="1" applyBorder="1" applyAlignment="1">
      <alignment horizontal="center" vertical="center"/>
    </xf>
    <xf numFmtId="0" fontId="73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72" fillId="1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15" borderId="70" xfId="0" applyFill="1" applyBorder="1" applyAlignment="1">
      <alignment horizontal="center" vertical="center"/>
    </xf>
    <xf numFmtId="0" fontId="0" fillId="15" borderId="29" xfId="0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0" fillId="15" borderId="12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0" fillId="21" borderId="70" xfId="0" applyFill="1" applyBorder="1" applyAlignment="1">
      <alignment horizontal="center" vertical="center"/>
    </xf>
    <xf numFmtId="0" fontId="0" fillId="21" borderId="76" xfId="0" applyFill="1" applyBorder="1" applyAlignment="1">
      <alignment horizontal="center" vertical="center"/>
    </xf>
    <xf numFmtId="0" fontId="0" fillId="21" borderId="79" xfId="0" applyFill="1" applyBorder="1" applyAlignment="1">
      <alignment horizontal="center" vertical="center"/>
    </xf>
    <xf numFmtId="0" fontId="5" fillId="0" borderId="11" xfId="0" applyFont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0" xfId="0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63" fillId="28" borderId="0" xfId="0" applyFont="1" applyFill="1" applyAlignment="1">
      <alignment horizontal="center" vertical="center"/>
    </xf>
    <xf numFmtId="0" fontId="0" fillId="28" borderId="0" xfId="0" applyFill="1" applyAlignment="1">
      <alignment horizontal="center" vertical="center"/>
    </xf>
    <xf numFmtId="0" fontId="0" fillId="28" borderId="10" xfId="0" applyFill="1" applyBorder="1" applyAlignment="1">
      <alignment horizontal="center" vertical="center"/>
    </xf>
    <xf numFmtId="0" fontId="67" fillId="0" borderId="14" xfId="0" applyFont="1" applyBorder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79" fillId="0" borderId="15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0" fontId="65" fillId="17" borderId="0" xfId="0" applyFont="1" applyFill="1" applyAlignment="1">
      <alignment horizontal="center" vertical="center"/>
    </xf>
    <xf numFmtId="0" fontId="66" fillId="17" borderId="0" xfId="0" applyFont="1" applyFill="1" applyAlignment="1">
      <alignment horizontal="center" vertical="center"/>
    </xf>
    <xf numFmtId="0" fontId="5" fillId="0" borderId="14" xfId="0" applyFont="1" applyBorder="1" applyAlignment="1">
      <alignment horizontal="left" vertical="center" wrapText="1" indent="2"/>
    </xf>
    <xf numFmtId="0" fontId="5" fillId="0" borderId="0" xfId="0" applyFont="1" applyAlignment="1">
      <alignment horizontal="left" vertical="center" wrapText="1" indent="2"/>
    </xf>
    <xf numFmtId="0" fontId="5" fillId="0" borderId="15" xfId="0" applyFont="1" applyBorder="1" applyAlignment="1">
      <alignment horizontal="left" vertical="center" wrapText="1" indent="2"/>
    </xf>
    <xf numFmtId="0" fontId="5" fillId="0" borderId="16" xfId="0" applyFont="1" applyBorder="1" applyAlignment="1">
      <alignment horizontal="left" vertical="center" wrapText="1" indent="2"/>
    </xf>
    <xf numFmtId="0" fontId="5" fillId="0" borderId="17" xfId="0" applyFont="1" applyBorder="1" applyAlignment="1">
      <alignment horizontal="left" vertical="center" wrapText="1" indent="2"/>
    </xf>
    <xf numFmtId="0" fontId="5" fillId="0" borderId="18" xfId="0" applyFont="1" applyBorder="1" applyAlignment="1">
      <alignment horizontal="left" vertical="center" wrapText="1" indent="2"/>
    </xf>
    <xf numFmtId="0" fontId="71" fillId="0" borderId="14" xfId="0" applyFont="1" applyBorder="1" applyAlignment="1">
      <alignment horizontal="left" vertical="center" indent="2"/>
    </xf>
    <xf numFmtId="0" fontId="71" fillId="0" borderId="0" xfId="0" applyFont="1" applyAlignment="1">
      <alignment horizontal="left" vertical="center" indent="2"/>
    </xf>
    <xf numFmtId="0" fontId="71" fillId="0" borderId="15" xfId="0" applyFont="1" applyBorder="1" applyAlignment="1">
      <alignment horizontal="left" vertical="center" indent="2"/>
    </xf>
    <xf numFmtId="0" fontId="71" fillId="0" borderId="16" xfId="0" applyFont="1" applyBorder="1" applyAlignment="1">
      <alignment horizontal="left" vertical="center" indent="2"/>
    </xf>
    <xf numFmtId="0" fontId="71" fillId="0" borderId="17" xfId="0" applyFont="1" applyBorder="1" applyAlignment="1">
      <alignment horizontal="left" vertical="center" indent="2"/>
    </xf>
    <xf numFmtId="0" fontId="71" fillId="0" borderId="18" xfId="0" applyFont="1" applyBorder="1" applyAlignment="1">
      <alignment horizontal="left" vertical="center" indent="2"/>
    </xf>
    <xf numFmtId="14" fontId="70" fillId="0" borderId="14" xfId="0" applyNumberFormat="1" applyFont="1" applyBorder="1" applyAlignment="1">
      <alignment horizontal="left" vertical="center" indent="2"/>
    </xf>
    <xf numFmtId="14" fontId="70" fillId="0" borderId="0" xfId="0" applyNumberFormat="1" applyFont="1" applyAlignment="1">
      <alignment horizontal="left" vertical="center" indent="2"/>
    </xf>
    <xf numFmtId="14" fontId="70" fillId="0" borderId="15" xfId="0" applyNumberFormat="1" applyFont="1" applyBorder="1" applyAlignment="1">
      <alignment horizontal="left" vertical="center" indent="2"/>
    </xf>
    <xf numFmtId="14" fontId="70" fillId="0" borderId="16" xfId="0" applyNumberFormat="1" applyFont="1" applyBorder="1" applyAlignment="1">
      <alignment horizontal="left" vertical="center" indent="2"/>
    </xf>
    <xf numFmtId="14" fontId="70" fillId="0" borderId="17" xfId="0" applyNumberFormat="1" applyFont="1" applyBorder="1" applyAlignment="1">
      <alignment horizontal="left" vertical="center" indent="2"/>
    </xf>
    <xf numFmtId="14" fontId="70" fillId="0" borderId="18" xfId="0" applyNumberFormat="1" applyFont="1" applyBorder="1" applyAlignment="1">
      <alignment horizontal="left" vertical="center" indent="2"/>
    </xf>
    <xf numFmtId="0" fontId="5" fillId="0" borderId="14" xfId="0" applyFont="1" applyBorder="1" applyAlignment="1">
      <alignment horizontal="left" vertical="center" indent="2"/>
    </xf>
    <xf numFmtId="0" fontId="5" fillId="0" borderId="0" xfId="0" applyFont="1" applyAlignment="1">
      <alignment horizontal="left" vertical="center" indent="2"/>
    </xf>
    <xf numFmtId="0" fontId="5" fillId="0" borderId="15" xfId="0" applyFont="1" applyBorder="1" applyAlignment="1">
      <alignment horizontal="left" vertical="center" indent="2"/>
    </xf>
    <xf numFmtId="0" fontId="5" fillId="0" borderId="16" xfId="0" applyFont="1" applyBorder="1" applyAlignment="1">
      <alignment horizontal="left" vertical="center" indent="2"/>
    </xf>
    <xf numFmtId="0" fontId="5" fillId="0" borderId="17" xfId="0" applyFont="1" applyBorder="1" applyAlignment="1">
      <alignment horizontal="left" vertical="center" indent="2"/>
    </xf>
    <xf numFmtId="0" fontId="5" fillId="0" borderId="18" xfId="0" applyFont="1" applyBorder="1" applyAlignment="1">
      <alignment horizontal="left" vertical="center" indent="2"/>
    </xf>
    <xf numFmtId="0" fontId="5" fillId="0" borderId="11" xfId="0" applyFont="1" applyBorder="1" applyAlignment="1">
      <alignment horizontal="left" vertical="center" wrapText="1" indent="2"/>
    </xf>
    <xf numFmtId="0" fontId="5" fillId="0" borderId="12" xfId="0" applyFont="1" applyBorder="1" applyAlignment="1">
      <alignment horizontal="left" vertical="center" wrapText="1" indent="2"/>
    </xf>
    <xf numFmtId="0" fontId="5" fillId="0" borderId="13" xfId="0" applyFont="1" applyBorder="1" applyAlignment="1">
      <alignment horizontal="left" vertical="center" wrapText="1" indent="2"/>
    </xf>
    <xf numFmtId="0" fontId="0" fillId="0" borderId="14" xfId="0" applyBorder="1" applyAlignment="1">
      <alignment horizontal="left" vertical="center" wrapText="1" indent="2"/>
    </xf>
    <xf numFmtId="0" fontId="0" fillId="0" borderId="0" xfId="0" applyAlignment="1">
      <alignment horizontal="left" vertical="center" wrapText="1" indent="2"/>
    </xf>
    <xf numFmtId="0" fontId="0" fillId="0" borderId="15" xfId="0" applyBorder="1" applyAlignment="1">
      <alignment horizontal="left" vertical="center" wrapText="1" indent="2"/>
    </xf>
    <xf numFmtId="0" fontId="0" fillId="0" borderId="16" xfId="0" applyBorder="1" applyAlignment="1">
      <alignment horizontal="left" vertical="center" wrapText="1" indent="2"/>
    </xf>
    <xf numFmtId="0" fontId="0" fillId="0" borderId="17" xfId="0" applyBorder="1" applyAlignment="1">
      <alignment horizontal="left" vertical="center" wrapText="1" indent="2"/>
    </xf>
    <xf numFmtId="0" fontId="0" fillId="0" borderId="18" xfId="0" applyBorder="1" applyAlignment="1">
      <alignment horizontal="left" vertical="center" wrapText="1" indent="2"/>
    </xf>
    <xf numFmtId="0" fontId="17" fillId="2" borderId="0" xfId="0" applyFont="1" applyFill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21" fillId="0" borderId="0" xfId="0" applyFont="1" applyAlignment="1">
      <alignment textRotation="90"/>
    </xf>
    <xf numFmtId="0" fontId="36" fillId="0" borderId="17" xfId="0" applyFont="1" applyBorder="1" applyAlignment="1">
      <alignment textRotation="90"/>
    </xf>
    <xf numFmtId="16" fontId="21" fillId="0" borderId="0" xfId="0" applyNumberFormat="1" applyFont="1" applyAlignment="1">
      <alignment textRotation="90"/>
    </xf>
    <xf numFmtId="16" fontId="21" fillId="0" borderId="0" xfId="0" applyNumberFormat="1" applyFont="1" applyAlignment="1">
      <alignment horizontal="center" textRotation="90" wrapText="1"/>
    </xf>
    <xf numFmtId="0" fontId="36" fillId="0" borderId="17" xfId="0" applyFont="1" applyBorder="1" applyAlignment="1">
      <alignment horizontal="center" textRotation="90" wrapText="1"/>
    </xf>
    <xf numFmtId="0" fontId="24" fillId="0" borderId="12" xfId="0" applyFont="1" applyBorder="1" applyAlignment="1" applyProtection="1">
      <alignment horizontal="center" textRotation="90"/>
      <protection locked="0"/>
    </xf>
    <xf numFmtId="0" fontId="24" fillId="0" borderId="0" xfId="0" applyFont="1" applyAlignment="1" applyProtection="1">
      <alignment horizontal="center" textRotation="90"/>
      <protection locked="0"/>
    </xf>
    <xf numFmtId="0" fontId="24" fillId="0" borderId="11" xfId="0" applyFont="1" applyBorder="1" applyAlignment="1" applyProtection="1">
      <alignment horizontal="center" textRotation="90"/>
      <protection locked="0"/>
    </xf>
    <xf numFmtId="0" fontId="24" fillId="0" borderId="14" xfId="0" applyFont="1" applyBorder="1" applyAlignment="1" applyProtection="1">
      <alignment horizontal="center" textRotation="90"/>
      <protection locked="0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24" fillId="6" borderId="11" xfId="0" applyFont="1" applyFill="1" applyBorder="1" applyAlignment="1" applyProtection="1">
      <alignment horizontal="left" vertical="center" indent="3"/>
      <protection locked="0"/>
    </xf>
    <xf numFmtId="0" fontId="24" fillId="6" borderId="12" xfId="0" applyFont="1" applyFill="1" applyBorder="1" applyAlignment="1" applyProtection="1">
      <alignment horizontal="left" vertical="center" indent="3"/>
      <protection locked="0"/>
    </xf>
    <xf numFmtId="0" fontId="24" fillId="6" borderId="14" xfId="0" applyFont="1" applyFill="1" applyBorder="1" applyAlignment="1" applyProtection="1">
      <alignment horizontal="left" vertical="center" indent="3"/>
      <protection locked="0"/>
    </xf>
    <xf numFmtId="0" fontId="24" fillId="6" borderId="0" xfId="0" applyFont="1" applyFill="1" applyAlignment="1" applyProtection="1">
      <alignment horizontal="left" vertical="center" indent="3"/>
      <protection locked="0"/>
    </xf>
    <xf numFmtId="0" fontId="24" fillId="6" borderId="22" xfId="0" applyFont="1" applyFill="1" applyBorder="1" applyAlignment="1" applyProtection="1">
      <alignment horizontal="left" vertical="center" indent="3"/>
      <protection locked="0"/>
    </xf>
    <xf numFmtId="0" fontId="24" fillId="6" borderId="23" xfId="0" applyFont="1" applyFill="1" applyBorder="1" applyAlignment="1" applyProtection="1">
      <alignment horizontal="left" vertical="center" indent="3"/>
      <protection locked="0"/>
    </xf>
    <xf numFmtId="0" fontId="24" fillId="6" borderId="22" xfId="0" applyFont="1" applyFill="1" applyBorder="1" applyAlignment="1" applyProtection="1">
      <alignment horizontal="center" vertical="center"/>
      <protection locked="0"/>
    </xf>
    <xf numFmtId="0" fontId="24" fillId="6" borderId="23" xfId="0" applyFont="1" applyFill="1" applyBorder="1" applyAlignment="1" applyProtection="1">
      <alignment horizontal="center" vertical="center"/>
      <protection locked="0"/>
    </xf>
    <xf numFmtId="0" fontId="24" fillId="6" borderId="12" xfId="0" applyFont="1" applyFill="1" applyBorder="1" applyAlignment="1" applyProtection="1">
      <alignment horizontal="center" vertical="center"/>
      <protection locked="0"/>
    </xf>
    <xf numFmtId="0" fontId="24" fillId="6" borderId="0" xfId="0" applyFont="1" applyFill="1" applyAlignment="1" applyProtection="1">
      <alignment horizontal="center" vertical="center"/>
      <protection locked="0"/>
    </xf>
    <xf numFmtId="0" fontId="0" fillId="0" borderId="0" xfId="7" applyFont="1" applyFill="1" applyBorder="1">
      <alignment horizontal="left" vertical="center"/>
    </xf>
    <xf numFmtId="0" fontId="51" fillId="5" borderId="34" xfId="4" applyFont="1" applyFill="1" applyBorder="1" applyAlignment="1" applyProtection="1">
      <alignment horizontal="left" vertical="center" wrapText="1"/>
      <protection locked="0"/>
    </xf>
    <xf numFmtId="0" fontId="51" fillId="5" borderId="35" xfId="4" applyFont="1" applyFill="1" applyBorder="1" applyAlignment="1" applyProtection="1">
      <alignment horizontal="left" vertical="center" wrapText="1"/>
      <protection locked="0"/>
    </xf>
    <xf numFmtId="0" fontId="51" fillId="5" borderId="36" xfId="4" applyFont="1" applyFill="1" applyBorder="1" applyAlignment="1" applyProtection="1">
      <alignment horizontal="left" vertical="center" wrapText="1"/>
      <protection locked="0"/>
    </xf>
    <xf numFmtId="0" fontId="53" fillId="0" borderId="38" xfId="12" applyFont="1" applyBorder="1" applyAlignment="1">
      <alignment horizontal="left" vertical="center" indent="1"/>
    </xf>
    <xf numFmtId="0" fontId="53" fillId="0" borderId="42" xfId="12" applyFont="1" applyBorder="1" applyAlignment="1">
      <alignment horizontal="left" vertical="center" indent="1"/>
    </xf>
    <xf numFmtId="0" fontId="53" fillId="0" borderId="39" xfId="13" applyFont="1" applyBorder="1">
      <alignment horizontal="center" vertical="center" wrapText="1"/>
    </xf>
    <xf numFmtId="0" fontId="53" fillId="0" borderId="43" xfId="13" applyFont="1" applyBorder="1">
      <alignment horizontal="center" vertical="center" wrapText="1"/>
    </xf>
    <xf numFmtId="0" fontId="53" fillId="0" borderId="40" xfId="13" applyFont="1" applyBorder="1">
      <alignment horizontal="center" vertical="center" wrapText="1"/>
    </xf>
    <xf numFmtId="0" fontId="53" fillId="0" borderId="29" xfId="13" applyFont="1" applyBorder="1">
      <alignment horizontal="center" vertical="center" wrapText="1"/>
    </xf>
    <xf numFmtId="0" fontId="0" fillId="21" borderId="79" xfId="0" applyFill="1" applyBorder="1" applyAlignment="1">
      <alignment vertical="center"/>
    </xf>
    <xf numFmtId="0" fontId="0" fillId="21" borderId="76" xfId="0" applyFill="1" applyBorder="1" applyAlignment="1">
      <alignment vertical="center"/>
    </xf>
  </cellXfs>
  <cellStyles count="18">
    <cellStyle name="% achevé" xfId="11"/>
    <cellStyle name="Activité" xfId="17"/>
    <cellStyle name="En-têtes de période" xfId="16"/>
    <cellStyle name="En-têtes de projet" xfId="15"/>
    <cellStyle name="Étiquette" xfId="7"/>
    <cellStyle name="Légende de ce qui a été accompli" xfId="8"/>
    <cellStyle name="Légende de ce qui a été accompli (au-delà du plan)" xfId="9"/>
    <cellStyle name="Légende du % accompli (au-delà du plan)" xfId="10"/>
    <cellStyle name="Légende du plan" xfId="6"/>
    <cellStyle name="Lien hypertexte" xfId="1" builtinId="8"/>
    <cellStyle name="Normal" xfId="0" builtinId="0"/>
    <cellStyle name="Normal 2" xfId="3"/>
    <cellStyle name="Texte explicatif 2" xfId="4"/>
    <cellStyle name="Titre 1 2" xfId="2"/>
    <cellStyle name="Titre 2 2" xfId="12"/>
    <cellStyle name="Titre 3 2" xfId="13"/>
    <cellStyle name="Titre 4 2" xfId="14"/>
    <cellStyle name="Valeur de la période" xfId="5"/>
  </cellStyles>
  <dxfs count="8">
    <dxf>
      <fill>
        <patternFill>
          <bgColor theme="0"/>
        </patternFill>
      </fill>
      <border>
        <bottom style="thin">
          <color theme="0"/>
        </bottom>
        <vertical/>
        <horizontal/>
      </border>
    </dxf>
    <dxf>
      <fill>
        <patternFill>
          <bgColor theme="0" tint="-4.9989318521683403E-2"/>
        </patternFill>
      </fill>
      <border>
        <bottom style="thin">
          <color theme="0"/>
        </bottom>
        <vertical/>
        <horizontal/>
      </border>
    </dxf>
    <dxf>
      <fill>
        <patternFill>
          <bgColor theme="9" tint="-0.24994659260841701"/>
        </patternFill>
      </fill>
      <border>
        <left style="thin">
          <color theme="9" tint="-0.24994659260841701"/>
        </left>
        <right style="thin">
          <color theme="9" tint="-0.24994659260841701"/>
        </right>
        <bottom style="thin">
          <color theme="9" tint="0.59996337778862885"/>
        </bottom>
        <vertical/>
        <horizontal/>
      </border>
    </dxf>
    <dxf>
      <fill>
        <patternFill patternType="lightUp">
          <fgColor theme="1"/>
          <bgColor auto="1"/>
        </patternFill>
      </fill>
      <border>
        <bottom style="thin">
          <color theme="0"/>
        </bottom>
      </border>
    </dxf>
    <dxf>
      <fill>
        <patternFill patternType="lightUp">
          <fgColor theme="9" tint="-0.24994659260841701"/>
          <bgColor rgb="FFFF0000"/>
        </patternFill>
      </fill>
      <border>
        <bottom style="thin">
          <color theme="0"/>
        </bottom>
      </border>
    </dxf>
    <dxf>
      <fill>
        <patternFill patternType="lightUp">
          <fgColor theme="7"/>
          <bgColor theme="8" tint="-0.24994659260841701"/>
        </patternFill>
      </fill>
      <border>
        <bottom style="thin">
          <color theme="0"/>
        </bottom>
      </border>
    </dxf>
    <dxf>
      <fill>
        <patternFill>
          <bgColor theme="9" tint="0.59996337778862885"/>
        </patternFill>
      </fill>
      <border>
        <left style="thin">
          <color theme="9" tint="-0.24994659260841701"/>
        </left>
        <right style="thin">
          <color theme="9" tint="-0.24994659260841701"/>
        </right>
        <bottom style="thin">
          <color theme="7"/>
        </bottom>
        <vertical/>
        <horizontal/>
      </border>
    </dxf>
    <dxf>
      <border>
        <top style="thin">
          <color theme="7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jpeg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4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366206</xdr:colOff>
      <xdr:row>1</xdr:row>
      <xdr:rowOff>136014</xdr:rowOff>
    </xdr:from>
    <xdr:to>
      <xdr:col>26</xdr:col>
      <xdr:colOff>1132115</xdr:colOff>
      <xdr:row>1</xdr:row>
      <xdr:rowOff>1287235</xdr:rowOff>
    </xdr:to>
    <xdr:pic>
      <xdr:nvPicPr>
        <xdr:cNvPr id="3" name="HEISOKU_DACHI">
          <a:extLst>
            <a:ext uri="{FF2B5EF4-FFF2-40B4-BE49-F238E27FC236}">
              <a16:creationId xmlns:a16="http://schemas.microsoft.com/office/drawing/2014/main" xmlns="" id="{9695FDA8-908D-10B7-5A60-CCE76E0319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9" r="82995" b="60979"/>
        <a:stretch/>
      </xdr:blipFill>
      <xdr:spPr bwMode="auto">
        <a:xfrm>
          <a:off x="36389756" y="1336164"/>
          <a:ext cx="765909" cy="1151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26</xdr:col>
      <xdr:colOff>452634</xdr:colOff>
      <xdr:row>2</xdr:row>
      <xdr:rowOff>289756</xdr:rowOff>
    </xdr:from>
    <xdr:to>
      <xdr:col>26</xdr:col>
      <xdr:colOff>1208315</xdr:colOff>
      <xdr:row>3</xdr:row>
      <xdr:rowOff>11471</xdr:rowOff>
    </xdr:to>
    <xdr:pic>
      <xdr:nvPicPr>
        <xdr:cNvPr id="4" name="MUSUBI_DACHI">
          <a:extLst>
            <a:ext uri="{FF2B5EF4-FFF2-40B4-BE49-F238E27FC236}">
              <a16:creationId xmlns:a16="http://schemas.microsoft.com/office/drawing/2014/main" xmlns="" id="{BE0846FC-BB25-87CF-A80E-6A08470ED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65" t="3307" r="61493" b="64616"/>
        <a:stretch/>
      </xdr:blipFill>
      <xdr:spPr bwMode="auto">
        <a:xfrm>
          <a:off x="36476184" y="2861506"/>
          <a:ext cx="755681" cy="92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26</xdr:col>
      <xdr:colOff>537735</xdr:colOff>
      <xdr:row>3</xdr:row>
      <xdr:rowOff>176042</xdr:rowOff>
    </xdr:from>
    <xdr:to>
      <xdr:col>26</xdr:col>
      <xdr:colOff>1132115</xdr:colOff>
      <xdr:row>3</xdr:row>
      <xdr:rowOff>1194978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E1A43A63-3992-1F7F-53AB-61D0276B6F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49" r="45226" b="64286"/>
        <a:stretch/>
      </xdr:blipFill>
      <xdr:spPr bwMode="auto">
        <a:xfrm>
          <a:off x="36561285" y="3947942"/>
          <a:ext cx="594380" cy="1018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26</xdr:col>
      <xdr:colOff>490428</xdr:colOff>
      <xdr:row>4</xdr:row>
      <xdr:rowOff>216549</xdr:rowOff>
    </xdr:from>
    <xdr:to>
      <xdr:col>26</xdr:col>
      <xdr:colOff>1246415</xdr:colOff>
      <xdr:row>4</xdr:row>
      <xdr:rowOff>1168371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374DB29F-1894-C2F3-F9A7-844EC06407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9" r="26149" b="63132"/>
        <a:stretch/>
      </xdr:blipFill>
      <xdr:spPr bwMode="auto">
        <a:xfrm>
          <a:off x="36513978" y="5188599"/>
          <a:ext cx="755987" cy="951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301612</xdr:colOff>
      <xdr:row>5</xdr:row>
      <xdr:rowOff>170892</xdr:rowOff>
    </xdr:from>
    <xdr:to>
      <xdr:col>26</xdr:col>
      <xdr:colOff>1170215</xdr:colOff>
      <xdr:row>5</xdr:row>
      <xdr:rowOff>1145658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98DB2149-0C6F-FED6-5BEF-C9FA1D915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856" r="4005" b="61611"/>
        <a:stretch/>
      </xdr:blipFill>
      <xdr:spPr bwMode="auto">
        <a:xfrm>
          <a:off x="37334812" y="6343092"/>
          <a:ext cx="868603" cy="974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304422</xdr:colOff>
      <xdr:row>6</xdr:row>
      <xdr:rowOff>205329</xdr:rowOff>
    </xdr:from>
    <xdr:to>
      <xdr:col>26</xdr:col>
      <xdr:colOff>1170215</xdr:colOff>
      <xdr:row>6</xdr:row>
      <xdr:rowOff>1059423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5D046F1B-4A93-65FF-BCC9-D2C0AE6296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049" r="83442" b="31205"/>
        <a:stretch/>
      </xdr:blipFill>
      <xdr:spPr bwMode="auto">
        <a:xfrm>
          <a:off x="37337622" y="7577679"/>
          <a:ext cx="865793" cy="854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293914</xdr:colOff>
      <xdr:row>7</xdr:row>
      <xdr:rowOff>347694</xdr:rowOff>
    </xdr:from>
    <xdr:to>
      <xdr:col>26</xdr:col>
      <xdr:colOff>1151165</xdr:colOff>
      <xdr:row>7</xdr:row>
      <xdr:rowOff>1051079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D2406F37-EDB2-8AE0-B318-7CB49015FC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67" t="42950" r="63079" b="32725"/>
        <a:stretch/>
      </xdr:blipFill>
      <xdr:spPr bwMode="auto">
        <a:xfrm>
          <a:off x="37327114" y="8920194"/>
          <a:ext cx="857251" cy="70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258201</xdr:colOff>
      <xdr:row>8</xdr:row>
      <xdr:rowOff>282200</xdr:rowOff>
    </xdr:from>
    <xdr:to>
      <xdr:col>26</xdr:col>
      <xdr:colOff>1113065</xdr:colOff>
      <xdr:row>8</xdr:row>
      <xdr:rowOff>1016268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7B2B848D-0342-35C9-5148-9351B10FB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61" t="38009" r="42244" b="31964"/>
        <a:stretch/>
      </xdr:blipFill>
      <xdr:spPr bwMode="auto">
        <a:xfrm>
          <a:off x="37291401" y="10054850"/>
          <a:ext cx="854864" cy="734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379446</xdr:colOff>
      <xdr:row>8</xdr:row>
      <xdr:rowOff>1199889</xdr:rowOff>
    </xdr:from>
    <xdr:to>
      <xdr:col>26</xdr:col>
      <xdr:colOff>1151165</xdr:colOff>
      <xdr:row>9</xdr:row>
      <xdr:rowOff>907954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xmlns="" id="{7BB5137D-9867-709F-0559-8E223571DB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996" t="38008" r="22319" b="32725"/>
        <a:stretch/>
      </xdr:blipFill>
      <xdr:spPr bwMode="auto">
        <a:xfrm>
          <a:off x="37412646" y="10972539"/>
          <a:ext cx="771719" cy="9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355700</xdr:colOff>
      <xdr:row>10</xdr:row>
      <xdr:rowOff>158125</xdr:rowOff>
    </xdr:from>
    <xdr:to>
      <xdr:col>26</xdr:col>
      <xdr:colOff>1189265</xdr:colOff>
      <xdr:row>10</xdr:row>
      <xdr:rowOff>1072210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xmlns="" id="{EF654B23-E87F-5061-2A05-8FA803769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318" t="38389" r="6019" b="32725"/>
        <a:stretch/>
      </xdr:blipFill>
      <xdr:spPr bwMode="auto">
        <a:xfrm>
          <a:off x="37388900" y="12331075"/>
          <a:ext cx="833565" cy="914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272851</xdr:colOff>
      <xdr:row>11</xdr:row>
      <xdr:rowOff>169981</xdr:rowOff>
    </xdr:from>
    <xdr:to>
      <xdr:col>26</xdr:col>
      <xdr:colOff>1170215</xdr:colOff>
      <xdr:row>11</xdr:row>
      <xdr:rowOff>1064913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xmlns="" id="{A8A1F2EB-7D20-4C13-6DDB-24FAB6D2D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78" t="68795" r="73361" b="1938"/>
        <a:stretch/>
      </xdr:blipFill>
      <xdr:spPr bwMode="auto">
        <a:xfrm>
          <a:off x="37306051" y="13543081"/>
          <a:ext cx="897364" cy="894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380209</xdr:colOff>
      <xdr:row>12</xdr:row>
      <xdr:rowOff>29334</xdr:rowOff>
    </xdr:from>
    <xdr:to>
      <xdr:col>26</xdr:col>
      <xdr:colOff>1074965</xdr:colOff>
      <xdr:row>12</xdr:row>
      <xdr:rowOff>1106593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C0982893-B71F-88D6-EE44-A9116BCFB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32" t="67275" r="54332"/>
        <a:stretch/>
      </xdr:blipFill>
      <xdr:spPr bwMode="auto">
        <a:xfrm>
          <a:off x="37413409" y="14602584"/>
          <a:ext cx="694756" cy="1077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341734</xdr:colOff>
      <xdr:row>13</xdr:row>
      <xdr:rowOff>71014</xdr:rowOff>
    </xdr:from>
    <xdr:to>
      <xdr:col>26</xdr:col>
      <xdr:colOff>1094015</xdr:colOff>
      <xdr:row>13</xdr:row>
      <xdr:rowOff>1169329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xmlns="" id="{08856336-3A25-B7C7-A690-C47B07EA5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84" t="69555" r="35109"/>
        <a:stretch/>
      </xdr:blipFill>
      <xdr:spPr bwMode="auto">
        <a:xfrm>
          <a:off x="37374934" y="15844414"/>
          <a:ext cx="752281" cy="1098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393442</xdr:colOff>
      <xdr:row>14</xdr:row>
      <xdr:rowOff>152800</xdr:rowOff>
    </xdr:from>
    <xdr:to>
      <xdr:col>26</xdr:col>
      <xdr:colOff>1132115</xdr:colOff>
      <xdr:row>14</xdr:row>
      <xdr:rowOff>1183115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xmlns="" id="{2D12FB0D-52C0-95C7-274B-6FDCE0CAF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09" t="66896" r="15194" b="-1"/>
        <a:stretch/>
      </xdr:blipFill>
      <xdr:spPr bwMode="auto">
        <a:xfrm>
          <a:off x="37426642" y="17126350"/>
          <a:ext cx="738673" cy="1030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425604</xdr:colOff>
      <xdr:row>14</xdr:row>
      <xdr:rowOff>1157186</xdr:rowOff>
    </xdr:from>
    <xdr:to>
      <xdr:col>26</xdr:col>
      <xdr:colOff>1170215</xdr:colOff>
      <xdr:row>15</xdr:row>
      <xdr:rowOff>965644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xmlns="" id="{499B38F8-F91A-7E69-A575-29205557E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0" r="74877"/>
        <a:stretch/>
      </xdr:blipFill>
      <xdr:spPr bwMode="auto">
        <a:xfrm>
          <a:off x="37458804" y="18130736"/>
          <a:ext cx="744611" cy="1008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540399</xdr:colOff>
      <xdr:row>16</xdr:row>
      <xdr:rowOff>25315</xdr:rowOff>
    </xdr:from>
    <xdr:to>
      <xdr:col>26</xdr:col>
      <xdr:colOff>1170215</xdr:colOff>
      <xdr:row>16</xdr:row>
      <xdr:rowOff>1097769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xmlns="" id="{65AFCBDE-7C1A-12A8-E19E-D564743D8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80" r="49103"/>
        <a:stretch/>
      </xdr:blipFill>
      <xdr:spPr bwMode="auto">
        <a:xfrm>
          <a:off x="37573599" y="19399165"/>
          <a:ext cx="629816" cy="1072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316091</xdr:colOff>
      <xdr:row>17</xdr:row>
      <xdr:rowOff>157440</xdr:rowOff>
    </xdr:from>
    <xdr:to>
      <xdr:col>26</xdr:col>
      <xdr:colOff>1170215</xdr:colOff>
      <xdr:row>17</xdr:row>
      <xdr:rowOff>1026510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5FA46BE6-6E95-9A1A-324A-0DE8D0F88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71" t="8948" r="23328"/>
        <a:stretch/>
      </xdr:blipFill>
      <xdr:spPr bwMode="auto">
        <a:xfrm>
          <a:off x="37349291" y="20731440"/>
          <a:ext cx="854124" cy="86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592118</xdr:colOff>
      <xdr:row>18</xdr:row>
      <xdr:rowOff>86180</xdr:rowOff>
    </xdr:from>
    <xdr:to>
      <xdr:col>26</xdr:col>
      <xdr:colOff>1170215</xdr:colOff>
      <xdr:row>18</xdr:row>
      <xdr:rowOff>1061310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xmlns="" id="{ADC43FB7-98AB-E513-380C-ADE969402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87" r="3764"/>
        <a:stretch/>
      </xdr:blipFill>
      <xdr:spPr bwMode="auto">
        <a:xfrm>
          <a:off x="37625318" y="21860330"/>
          <a:ext cx="578097" cy="97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381001</xdr:colOff>
      <xdr:row>1</xdr:row>
      <xdr:rowOff>85725</xdr:rowOff>
    </xdr:from>
    <xdr:to>
      <xdr:col>28</xdr:col>
      <xdr:colOff>3270251</xdr:colOff>
      <xdr:row>1</xdr:row>
      <xdr:rowOff>1164978</xdr:rowOff>
    </xdr:to>
    <xdr:pic>
      <xdr:nvPicPr>
        <xdr:cNvPr id="2" name="AYUMI_ASHI">
          <a:extLst>
            <a:ext uri="{FF2B5EF4-FFF2-40B4-BE49-F238E27FC236}">
              <a16:creationId xmlns:a16="http://schemas.microsoft.com/office/drawing/2014/main" xmlns="" id="{C3DA3120-66FD-68BA-7163-286868901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5" r="55377" b="72350"/>
        <a:stretch/>
      </xdr:blipFill>
      <xdr:spPr bwMode="auto">
        <a:xfrm>
          <a:off x="40309801" y="1285875"/>
          <a:ext cx="2889250" cy="1079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1368426</xdr:colOff>
      <xdr:row>3</xdr:row>
      <xdr:rowOff>38100</xdr:rowOff>
    </xdr:from>
    <xdr:to>
      <xdr:col>28</xdr:col>
      <xdr:colOff>3362326</xdr:colOff>
      <xdr:row>3</xdr:row>
      <xdr:rowOff>1106586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xmlns="" id="{FA4C685A-5FF9-5EDF-697C-77F338BF0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6" t="27937" r="55330" b="48445"/>
        <a:stretch/>
      </xdr:blipFill>
      <xdr:spPr bwMode="auto">
        <a:xfrm>
          <a:off x="39925626" y="3810000"/>
          <a:ext cx="3365500" cy="1068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34925</xdr:colOff>
      <xdr:row>2</xdr:row>
      <xdr:rowOff>95250</xdr:rowOff>
    </xdr:from>
    <xdr:to>
      <xdr:col>29</xdr:col>
      <xdr:colOff>79375</xdr:colOff>
      <xdr:row>2</xdr:row>
      <xdr:rowOff>1170270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FDA1239E-28B4-E4EB-6583-26B08EC7E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70" t="2593" b="73790"/>
        <a:stretch/>
      </xdr:blipFill>
      <xdr:spPr bwMode="auto">
        <a:xfrm>
          <a:off x="39963725" y="2667000"/>
          <a:ext cx="3492500" cy="1075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95250</xdr:colOff>
      <xdr:row>5</xdr:row>
      <xdr:rowOff>125278</xdr:rowOff>
    </xdr:from>
    <xdr:to>
      <xdr:col>28</xdr:col>
      <xdr:colOff>3390627</xdr:colOff>
      <xdr:row>5</xdr:row>
      <xdr:rowOff>1104899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xmlns="" id="{AF57F3B3-0BE0-F7C2-DE57-E7992162F9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7" t="58468" r="52559" b="24826"/>
        <a:stretch/>
      </xdr:blipFill>
      <xdr:spPr bwMode="auto">
        <a:xfrm>
          <a:off x="40024050" y="6297478"/>
          <a:ext cx="3295377" cy="979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1063625</xdr:colOff>
      <xdr:row>14</xdr:row>
      <xdr:rowOff>793750</xdr:rowOff>
    </xdr:from>
    <xdr:to>
      <xdr:col>39</xdr:col>
      <xdr:colOff>1152525</xdr:colOff>
      <xdr:row>21</xdr:row>
      <xdr:rowOff>606425</xdr:rowOff>
    </xdr:to>
    <xdr:pic>
      <xdr:nvPicPr>
        <xdr:cNvPr id="38" name="Image 37" descr="pukul2">
          <a:extLst>
            <a:ext uri="{FF2B5EF4-FFF2-40B4-BE49-F238E27FC236}">
              <a16:creationId xmlns:a16="http://schemas.microsoft.com/office/drawing/2014/main" xmlns="" id="{74516FC1-B488-ECAB-6EA2-17B5F1FBA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17750" y="17684750"/>
          <a:ext cx="5899150" cy="825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1682750</xdr:colOff>
      <xdr:row>9</xdr:row>
      <xdr:rowOff>857250</xdr:rowOff>
    </xdr:from>
    <xdr:to>
      <xdr:col>43</xdr:col>
      <xdr:colOff>1492250</xdr:colOff>
      <xdr:row>16</xdr:row>
      <xdr:rowOff>1114425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xmlns="" id="{4FB6B6C7-5E44-AF42-0367-F7257DECC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69125" y="11715750"/>
          <a:ext cx="6492875" cy="8702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301625</xdr:colOff>
      <xdr:row>1</xdr:row>
      <xdr:rowOff>142874</xdr:rowOff>
    </xdr:from>
    <xdr:to>
      <xdr:col>32</xdr:col>
      <xdr:colOff>1254125</xdr:colOff>
      <xdr:row>1</xdr:row>
      <xdr:rowOff>1292224</xdr:rowOff>
    </xdr:to>
    <xdr:pic>
      <xdr:nvPicPr>
        <xdr:cNvPr id="40" name="Image 39" descr="Les techniques de poings (パンチ) - UST Karate Talence">
          <a:extLst>
            <a:ext uri="{FF2B5EF4-FFF2-40B4-BE49-F238E27FC236}">
              <a16:creationId xmlns:a16="http://schemas.microsoft.com/office/drawing/2014/main" xmlns="" id="{2C9C2FFA-0820-7085-C2A1-6490A1C3E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1" t="7286" r="68485" b="64724"/>
        <a:stretch/>
      </xdr:blipFill>
      <xdr:spPr bwMode="auto">
        <a:xfrm>
          <a:off x="48383825" y="1343024"/>
          <a:ext cx="952500" cy="1149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320675</xdr:colOff>
      <xdr:row>4</xdr:row>
      <xdr:rowOff>1196975</xdr:rowOff>
    </xdr:from>
    <xdr:to>
      <xdr:col>32</xdr:col>
      <xdr:colOff>1289050</xdr:colOff>
      <xdr:row>5</xdr:row>
      <xdr:rowOff>1155701</xdr:rowOff>
    </xdr:to>
    <xdr:pic>
      <xdr:nvPicPr>
        <xdr:cNvPr id="41" name="Image 40" descr="Les techniques de poings (パンチ) - UST Karate Talence">
          <a:extLst>
            <a:ext uri="{FF2B5EF4-FFF2-40B4-BE49-F238E27FC236}">
              <a16:creationId xmlns:a16="http://schemas.microsoft.com/office/drawing/2014/main" xmlns="" id="{6D99E460-7208-45B4-A580-D58A7FDF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0" t="7286" r="83084" b="64724"/>
        <a:stretch/>
      </xdr:blipFill>
      <xdr:spPr bwMode="auto">
        <a:xfrm>
          <a:off x="48402875" y="6169025"/>
          <a:ext cx="968375" cy="115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257175</xdr:colOff>
      <xdr:row>6</xdr:row>
      <xdr:rowOff>60325</xdr:rowOff>
    </xdr:from>
    <xdr:to>
      <xdr:col>32</xdr:col>
      <xdr:colOff>1130300</xdr:colOff>
      <xdr:row>6</xdr:row>
      <xdr:rowOff>1183774</xdr:rowOff>
    </xdr:to>
    <xdr:pic>
      <xdr:nvPicPr>
        <xdr:cNvPr id="42" name="Image 41" descr="Les techniques de poings (パンチ) - UST Karate Talence">
          <a:extLst>
            <a:ext uri="{FF2B5EF4-FFF2-40B4-BE49-F238E27FC236}">
              <a16:creationId xmlns:a16="http://schemas.microsoft.com/office/drawing/2014/main" xmlns="" id="{707A4C21-93B2-4E31-8223-72E79CD4A8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71" t="2684" r="56203" b="64340"/>
        <a:stretch/>
      </xdr:blipFill>
      <xdr:spPr bwMode="auto">
        <a:xfrm>
          <a:off x="48339375" y="7432675"/>
          <a:ext cx="873125" cy="112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441324</xdr:colOff>
      <xdr:row>7</xdr:row>
      <xdr:rowOff>98425</xdr:rowOff>
    </xdr:from>
    <xdr:to>
      <xdr:col>32</xdr:col>
      <xdr:colOff>1058839</xdr:colOff>
      <xdr:row>7</xdr:row>
      <xdr:rowOff>1066800</xdr:rowOff>
    </xdr:to>
    <xdr:pic>
      <xdr:nvPicPr>
        <xdr:cNvPr id="43" name="Image 42" descr="Les techniques de poings (パンチ) - UST Karate Talence">
          <a:extLst>
            <a:ext uri="{FF2B5EF4-FFF2-40B4-BE49-F238E27FC236}">
              <a16:creationId xmlns:a16="http://schemas.microsoft.com/office/drawing/2014/main" xmlns="" id="{52CFBD16-AE32-4C35-A4C1-C694B611DC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39" t="8435" r="47167" b="65108"/>
        <a:stretch/>
      </xdr:blipFill>
      <xdr:spPr bwMode="auto">
        <a:xfrm>
          <a:off x="48523524" y="8670925"/>
          <a:ext cx="617515" cy="96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342900</xdr:colOff>
      <xdr:row>8</xdr:row>
      <xdr:rowOff>73025</xdr:rowOff>
    </xdr:from>
    <xdr:to>
      <xdr:col>32</xdr:col>
      <xdr:colOff>1141584</xdr:colOff>
      <xdr:row>9</xdr:row>
      <xdr:rowOff>31751</xdr:rowOff>
    </xdr:to>
    <xdr:pic>
      <xdr:nvPicPr>
        <xdr:cNvPr id="44" name="Image 43" descr="Les techniques de poings (パンチ) - UST Karate Talence">
          <a:extLst>
            <a:ext uri="{FF2B5EF4-FFF2-40B4-BE49-F238E27FC236}">
              <a16:creationId xmlns:a16="http://schemas.microsoft.com/office/drawing/2014/main" xmlns="" id="{DA51330B-0FF7-497D-9555-A6E727024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76" t="7286" r="36506" b="64340"/>
        <a:stretch/>
      </xdr:blipFill>
      <xdr:spPr bwMode="auto">
        <a:xfrm>
          <a:off x="48425100" y="9845675"/>
          <a:ext cx="798684" cy="115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330201</xdr:colOff>
      <xdr:row>9</xdr:row>
      <xdr:rowOff>92076</xdr:rowOff>
    </xdr:from>
    <xdr:to>
      <xdr:col>32</xdr:col>
      <xdr:colOff>1042671</xdr:colOff>
      <xdr:row>9</xdr:row>
      <xdr:rowOff>1139826</xdr:rowOff>
    </xdr:to>
    <xdr:pic>
      <xdr:nvPicPr>
        <xdr:cNvPr id="45" name="Image 44" descr="Les techniques de poings (パンチ) - UST Karate Talence">
          <a:extLst>
            <a:ext uri="{FF2B5EF4-FFF2-40B4-BE49-F238E27FC236}">
              <a16:creationId xmlns:a16="http://schemas.microsoft.com/office/drawing/2014/main" xmlns="" id="{D1011618-1B1E-4FD6-8CE2-88A1E569BC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22" t="6135" r="23760" b="65107"/>
        <a:stretch/>
      </xdr:blipFill>
      <xdr:spPr bwMode="auto">
        <a:xfrm>
          <a:off x="48412401" y="11064876"/>
          <a:ext cx="71247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346076</xdr:colOff>
      <xdr:row>10</xdr:row>
      <xdr:rowOff>139700</xdr:rowOff>
    </xdr:from>
    <xdr:to>
      <xdr:col>32</xdr:col>
      <xdr:colOff>1076326</xdr:colOff>
      <xdr:row>11</xdr:row>
      <xdr:rowOff>13447</xdr:rowOff>
    </xdr:to>
    <xdr:pic>
      <xdr:nvPicPr>
        <xdr:cNvPr id="46" name="Image 45" descr="Les techniques de poings (パンチ) - UST Karate Talence">
          <a:extLst>
            <a:ext uri="{FF2B5EF4-FFF2-40B4-BE49-F238E27FC236}">
              <a16:creationId xmlns:a16="http://schemas.microsoft.com/office/drawing/2014/main" xmlns="" id="{CE4B170B-14BB-44D3-AF10-7ECD2DE0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545" t="6902" r="12637" b="64340"/>
        <a:stretch/>
      </xdr:blipFill>
      <xdr:spPr bwMode="auto">
        <a:xfrm>
          <a:off x="48428276" y="12312650"/>
          <a:ext cx="730250" cy="1073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498475</xdr:colOff>
      <xdr:row>11</xdr:row>
      <xdr:rowOff>38100</xdr:rowOff>
    </xdr:from>
    <xdr:to>
      <xdr:col>32</xdr:col>
      <xdr:colOff>1181101</xdr:colOff>
      <xdr:row>11</xdr:row>
      <xdr:rowOff>1076878</xdr:rowOff>
    </xdr:to>
    <xdr:pic>
      <xdr:nvPicPr>
        <xdr:cNvPr id="47" name="Image 46" descr="Les techniques de poings (パンチ) - UST Karate Talence">
          <a:extLst>
            <a:ext uri="{FF2B5EF4-FFF2-40B4-BE49-F238E27FC236}">
              <a16:creationId xmlns:a16="http://schemas.microsoft.com/office/drawing/2014/main" xmlns="" id="{42E5B449-DE02-452B-9710-53183F72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00" t="8052" r="2440" b="65107"/>
        <a:stretch/>
      </xdr:blipFill>
      <xdr:spPr bwMode="auto">
        <a:xfrm>
          <a:off x="48580675" y="13411200"/>
          <a:ext cx="682626" cy="103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231775</xdr:colOff>
      <xdr:row>12</xdr:row>
      <xdr:rowOff>117475</xdr:rowOff>
    </xdr:from>
    <xdr:to>
      <xdr:col>32</xdr:col>
      <xdr:colOff>1485900</xdr:colOff>
      <xdr:row>12</xdr:row>
      <xdr:rowOff>1078081</xdr:rowOff>
    </xdr:to>
    <xdr:pic>
      <xdr:nvPicPr>
        <xdr:cNvPr id="48" name="Image 47" descr="Les techniques de poings (パンチ) - UST Karate Talence">
          <a:extLst>
            <a:ext uri="{FF2B5EF4-FFF2-40B4-BE49-F238E27FC236}">
              <a16:creationId xmlns:a16="http://schemas.microsoft.com/office/drawing/2014/main" xmlns="" id="{B0478265-DC04-4F6E-BC09-A0A739C7E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2" t="40261" r="69875" b="32132"/>
        <a:stretch/>
      </xdr:blipFill>
      <xdr:spPr bwMode="auto">
        <a:xfrm>
          <a:off x="48313975" y="14690725"/>
          <a:ext cx="1254125" cy="960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127000</xdr:colOff>
      <xdr:row>13</xdr:row>
      <xdr:rowOff>41275</xdr:rowOff>
    </xdr:from>
    <xdr:to>
      <xdr:col>32</xdr:col>
      <xdr:colOff>1111250</xdr:colOff>
      <xdr:row>13</xdr:row>
      <xdr:rowOff>1136651</xdr:rowOff>
    </xdr:to>
    <xdr:pic>
      <xdr:nvPicPr>
        <xdr:cNvPr id="49" name="Image 48" descr="Les techniques de poings (パンチ) - UST Karate Talence">
          <a:extLst>
            <a:ext uri="{FF2B5EF4-FFF2-40B4-BE49-F238E27FC236}">
              <a16:creationId xmlns:a16="http://schemas.microsoft.com/office/drawing/2014/main" xmlns="" id="{8571CC03-65EC-4003-92D3-17A0E01FDE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30" t="41027" r="56203" b="32515"/>
        <a:stretch/>
      </xdr:blipFill>
      <xdr:spPr bwMode="auto">
        <a:xfrm>
          <a:off x="48209200" y="15814675"/>
          <a:ext cx="984250" cy="1095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222250</xdr:colOff>
      <xdr:row>14</xdr:row>
      <xdr:rowOff>82550</xdr:rowOff>
    </xdr:from>
    <xdr:to>
      <xdr:col>32</xdr:col>
      <xdr:colOff>1143000</xdr:colOff>
      <xdr:row>14</xdr:row>
      <xdr:rowOff>1146175</xdr:rowOff>
    </xdr:to>
    <xdr:pic>
      <xdr:nvPicPr>
        <xdr:cNvPr id="50" name="Image 49" descr="Les techniques de poings (パンチ) - UST Karate Talence">
          <a:extLst>
            <a:ext uri="{FF2B5EF4-FFF2-40B4-BE49-F238E27FC236}">
              <a16:creationId xmlns:a16="http://schemas.microsoft.com/office/drawing/2014/main" xmlns="" id="{2D670310-DF16-452D-A11E-6BC5F24AE2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25" t="41410" r="41835" b="32899"/>
        <a:stretch/>
      </xdr:blipFill>
      <xdr:spPr bwMode="auto">
        <a:xfrm>
          <a:off x="48304450" y="17056100"/>
          <a:ext cx="920750" cy="106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200025</xdr:colOff>
      <xdr:row>15</xdr:row>
      <xdr:rowOff>133350</xdr:rowOff>
    </xdr:from>
    <xdr:to>
      <xdr:col>32</xdr:col>
      <xdr:colOff>1120775</xdr:colOff>
      <xdr:row>15</xdr:row>
      <xdr:rowOff>1165225</xdr:rowOff>
    </xdr:to>
    <xdr:pic>
      <xdr:nvPicPr>
        <xdr:cNvPr id="51" name="Image 50" descr="Les techniques de poings (パンチ) - UST Karate Talence">
          <a:extLst>
            <a:ext uri="{FF2B5EF4-FFF2-40B4-BE49-F238E27FC236}">
              <a16:creationId xmlns:a16="http://schemas.microsoft.com/office/drawing/2014/main" xmlns="" id="{9BFEDDEF-7FC8-4CA0-ACB3-746286254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079" t="42177" r="30480" b="32899"/>
        <a:stretch/>
      </xdr:blipFill>
      <xdr:spPr bwMode="auto">
        <a:xfrm>
          <a:off x="48282225" y="18307050"/>
          <a:ext cx="920750" cy="103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469900</xdr:colOff>
      <xdr:row>16</xdr:row>
      <xdr:rowOff>165100</xdr:rowOff>
    </xdr:from>
    <xdr:to>
      <xdr:col>32</xdr:col>
      <xdr:colOff>1263650</xdr:colOff>
      <xdr:row>16</xdr:row>
      <xdr:rowOff>1101725</xdr:rowOff>
    </xdr:to>
    <xdr:pic>
      <xdr:nvPicPr>
        <xdr:cNvPr id="52" name="Image 51" descr="Les techniques de poings (パンチ) - UST Karate Talence">
          <a:extLst>
            <a:ext uri="{FF2B5EF4-FFF2-40B4-BE49-F238E27FC236}">
              <a16:creationId xmlns:a16="http://schemas.microsoft.com/office/drawing/2014/main" xmlns="" id="{C7402150-D94A-4D6E-9EFF-A4081486A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97" t="44478" r="20516" b="32899"/>
        <a:stretch/>
      </xdr:blipFill>
      <xdr:spPr bwMode="auto">
        <a:xfrm>
          <a:off x="48552100" y="19538950"/>
          <a:ext cx="793750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444500</xdr:colOff>
      <xdr:row>17</xdr:row>
      <xdr:rowOff>130174</xdr:rowOff>
    </xdr:from>
    <xdr:to>
      <xdr:col>32</xdr:col>
      <xdr:colOff>1174750</xdr:colOff>
      <xdr:row>18</xdr:row>
      <xdr:rowOff>9525</xdr:rowOff>
    </xdr:to>
    <xdr:pic>
      <xdr:nvPicPr>
        <xdr:cNvPr id="53" name="Image 52" descr="Les techniques de poings (パンチ) - UST Karate Talence">
          <a:extLst>
            <a:ext uri="{FF2B5EF4-FFF2-40B4-BE49-F238E27FC236}">
              <a16:creationId xmlns:a16="http://schemas.microsoft.com/office/drawing/2014/main" xmlns="" id="{1D0439D2-A289-499B-B550-81A2FCD14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252" t="41794" r="10088" b="32132"/>
        <a:stretch/>
      </xdr:blipFill>
      <xdr:spPr bwMode="auto">
        <a:xfrm>
          <a:off x="48526700" y="20704174"/>
          <a:ext cx="730250" cy="1079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152400</xdr:colOff>
      <xdr:row>18</xdr:row>
      <xdr:rowOff>130175</xdr:rowOff>
    </xdr:from>
    <xdr:to>
      <xdr:col>32</xdr:col>
      <xdr:colOff>1306946</xdr:colOff>
      <xdr:row>18</xdr:row>
      <xdr:rowOff>1082675</xdr:rowOff>
    </xdr:to>
    <xdr:pic>
      <xdr:nvPicPr>
        <xdr:cNvPr id="54" name="Image 53" descr="Les techniques de poings (パンチ) - UST Karate Talence">
          <a:extLst>
            <a:ext uri="{FF2B5EF4-FFF2-40B4-BE49-F238E27FC236}">
              <a16:creationId xmlns:a16="http://schemas.microsoft.com/office/drawing/2014/main" xmlns="" id="{C4A31545-6B59-45AD-A2BB-43CE6204B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0" t="72470" r="74741" b="2224"/>
        <a:stretch/>
      </xdr:blipFill>
      <xdr:spPr bwMode="auto">
        <a:xfrm>
          <a:off x="48234600" y="21904325"/>
          <a:ext cx="1154546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200025</xdr:colOff>
      <xdr:row>19</xdr:row>
      <xdr:rowOff>133350</xdr:rowOff>
    </xdr:from>
    <xdr:to>
      <xdr:col>32</xdr:col>
      <xdr:colOff>1457779</xdr:colOff>
      <xdr:row>19</xdr:row>
      <xdr:rowOff>1069975</xdr:rowOff>
    </xdr:to>
    <xdr:pic>
      <xdr:nvPicPr>
        <xdr:cNvPr id="55" name="Image 54" descr="Les techniques de poings (パンチ) - UST Karate Talence">
          <a:extLst>
            <a:ext uri="{FF2B5EF4-FFF2-40B4-BE49-F238E27FC236}">
              <a16:creationId xmlns:a16="http://schemas.microsoft.com/office/drawing/2014/main" xmlns="" id="{EE2AA786-62EC-40B8-A170-BDC253684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98" t="70936" r="49019" b="2224"/>
        <a:stretch/>
      </xdr:blipFill>
      <xdr:spPr bwMode="auto">
        <a:xfrm>
          <a:off x="48282225" y="23107650"/>
          <a:ext cx="1257754" cy="93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158751</xdr:colOff>
      <xdr:row>20</xdr:row>
      <xdr:rowOff>238125</xdr:rowOff>
    </xdr:from>
    <xdr:to>
      <xdr:col>32</xdr:col>
      <xdr:colOff>1412875</xdr:colOff>
      <xdr:row>20</xdr:row>
      <xdr:rowOff>955870</xdr:rowOff>
    </xdr:to>
    <xdr:pic>
      <xdr:nvPicPr>
        <xdr:cNvPr id="56" name="Image 55" descr="Les techniques de poings (パンチ) - UST Karate Talence">
          <a:extLst>
            <a:ext uri="{FF2B5EF4-FFF2-40B4-BE49-F238E27FC236}">
              <a16:creationId xmlns:a16="http://schemas.microsoft.com/office/drawing/2014/main" xmlns="" id="{CBBAFCCD-1126-45CB-B070-C688C8CD7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908" t="73619" r="8929" b="2608"/>
        <a:stretch/>
      </xdr:blipFill>
      <xdr:spPr bwMode="auto">
        <a:xfrm>
          <a:off x="48240951" y="24412575"/>
          <a:ext cx="1254124" cy="717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400050</xdr:colOff>
      <xdr:row>1</xdr:row>
      <xdr:rowOff>228600</xdr:rowOff>
    </xdr:from>
    <xdr:to>
      <xdr:col>30</xdr:col>
      <xdr:colOff>1346504</xdr:colOff>
      <xdr:row>1</xdr:row>
      <xdr:rowOff>1056746</xdr:rowOff>
    </xdr:to>
    <xdr:pic>
      <xdr:nvPicPr>
        <xdr:cNvPr id="63" name="Image 62">
          <a:extLst>
            <a:ext uri="{FF2B5EF4-FFF2-40B4-BE49-F238E27FC236}">
              <a16:creationId xmlns="" xmlns:a16="http://schemas.microsoft.com/office/drawing/2014/main" id="{38978293-21FB-3B80-E194-4920011A0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69" t="2144" r="47503" b="67850"/>
        <a:stretch/>
      </xdr:blipFill>
      <xdr:spPr bwMode="auto">
        <a:xfrm>
          <a:off x="47510700" y="1428750"/>
          <a:ext cx="946454" cy="828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666750</xdr:colOff>
      <xdr:row>2</xdr:row>
      <xdr:rowOff>95250</xdr:rowOff>
    </xdr:from>
    <xdr:to>
      <xdr:col>30</xdr:col>
      <xdr:colOff>1224644</xdr:colOff>
      <xdr:row>2</xdr:row>
      <xdr:rowOff>1036955</xdr:rowOff>
    </xdr:to>
    <xdr:pic>
      <xdr:nvPicPr>
        <xdr:cNvPr id="64" name="Image 63">
          <a:extLst>
            <a:ext uri="{FF2B5EF4-FFF2-40B4-BE49-F238E27FC236}">
              <a16:creationId xmlns="" xmlns:a16="http://schemas.microsoft.com/office/drawing/2014/main" id="{8D094BF0-AD11-7D0E-252A-EA7C51198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90" r="24842" b="62952"/>
        <a:stretch/>
      </xdr:blipFill>
      <xdr:spPr bwMode="auto">
        <a:xfrm>
          <a:off x="47777400" y="2667000"/>
          <a:ext cx="557894" cy="941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650397</xdr:colOff>
      <xdr:row>3</xdr:row>
      <xdr:rowOff>98517</xdr:rowOff>
    </xdr:from>
    <xdr:to>
      <xdr:col>30</xdr:col>
      <xdr:colOff>1224644</xdr:colOff>
      <xdr:row>3</xdr:row>
      <xdr:rowOff>1137196</xdr:rowOff>
    </xdr:to>
    <xdr:pic>
      <xdr:nvPicPr>
        <xdr:cNvPr id="65" name="Image 64">
          <a:extLst>
            <a:ext uri="{FF2B5EF4-FFF2-40B4-BE49-F238E27FC236}">
              <a16:creationId xmlns="" xmlns:a16="http://schemas.microsoft.com/office/drawing/2014/main" id="{91F1B1A0-5475-A604-12AD-2B7460025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" r="81402" b="68157"/>
        <a:stretch/>
      </xdr:blipFill>
      <xdr:spPr bwMode="auto">
        <a:xfrm>
          <a:off x="47761047" y="3870417"/>
          <a:ext cx="574247" cy="1038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532285</xdr:colOff>
      <xdr:row>4</xdr:row>
      <xdr:rowOff>161922</xdr:rowOff>
    </xdr:from>
    <xdr:to>
      <xdr:col>30</xdr:col>
      <xdr:colOff>1220258</xdr:colOff>
      <xdr:row>5</xdr:row>
      <xdr:rowOff>19047</xdr:rowOff>
    </xdr:to>
    <xdr:pic>
      <xdr:nvPicPr>
        <xdr:cNvPr id="66" name="Image 65">
          <a:extLst>
            <a:ext uri="{FF2B5EF4-FFF2-40B4-BE49-F238E27FC236}">
              <a16:creationId xmlns="" xmlns:a16="http://schemas.microsoft.com/office/drawing/2014/main" id="{170494DC-A9F3-6A57-803D-FECBDAA90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936" t="10782" r="6952" b="62259"/>
        <a:stretch/>
      </xdr:blipFill>
      <xdr:spPr bwMode="auto">
        <a:xfrm>
          <a:off x="47642935" y="5133972"/>
          <a:ext cx="687973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142875</xdr:colOff>
      <xdr:row>5</xdr:row>
      <xdr:rowOff>149224</xdr:rowOff>
    </xdr:from>
    <xdr:to>
      <xdr:col>30</xdr:col>
      <xdr:colOff>1448858</xdr:colOff>
      <xdr:row>5</xdr:row>
      <xdr:rowOff>1181099</xdr:rowOff>
    </xdr:to>
    <xdr:pic>
      <xdr:nvPicPr>
        <xdr:cNvPr id="73" name="Image 72">
          <a:extLst>
            <a:ext uri="{FF2B5EF4-FFF2-40B4-BE49-F238E27FC236}">
              <a16:creationId xmlns="" xmlns:a16="http://schemas.microsoft.com/office/drawing/2014/main" id="{CA9C5C9C-837A-6C65-2516-CACBC9596A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5" t="40502" r="63526" b="32617"/>
        <a:stretch/>
      </xdr:blipFill>
      <xdr:spPr bwMode="auto">
        <a:xfrm>
          <a:off x="47253525" y="6321424"/>
          <a:ext cx="1305983" cy="1031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222155</xdr:colOff>
      <xdr:row>6</xdr:row>
      <xdr:rowOff>149226</xdr:rowOff>
    </xdr:from>
    <xdr:to>
      <xdr:col>30</xdr:col>
      <xdr:colOff>1372658</xdr:colOff>
      <xdr:row>6</xdr:row>
      <xdr:rowOff>1054100</xdr:rowOff>
    </xdr:to>
    <xdr:pic>
      <xdr:nvPicPr>
        <xdr:cNvPr id="74" name="Image 73">
          <a:extLst>
            <a:ext uri="{FF2B5EF4-FFF2-40B4-BE49-F238E27FC236}">
              <a16:creationId xmlns="" xmlns:a16="http://schemas.microsoft.com/office/drawing/2014/main" id="{384B088E-4713-2A83-1E8C-352645AAF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05" t="9812" r="48766" b="63205"/>
        <a:stretch/>
      </xdr:blipFill>
      <xdr:spPr bwMode="auto">
        <a:xfrm>
          <a:off x="47332805" y="7521576"/>
          <a:ext cx="1150503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479424</xdr:colOff>
      <xdr:row>7</xdr:row>
      <xdr:rowOff>80962</xdr:rowOff>
    </xdr:from>
    <xdr:to>
      <xdr:col>30</xdr:col>
      <xdr:colOff>1085849</xdr:colOff>
      <xdr:row>7</xdr:row>
      <xdr:rowOff>1074737</xdr:rowOff>
    </xdr:to>
    <xdr:pic>
      <xdr:nvPicPr>
        <xdr:cNvPr id="75" name="Image 74">
          <a:extLst>
            <a:ext uri="{FF2B5EF4-FFF2-40B4-BE49-F238E27FC236}">
              <a16:creationId xmlns="" xmlns:a16="http://schemas.microsoft.com/office/drawing/2014/main" id="{12074DFC-1E7B-3845-EA73-FEDFAD10F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422" t="40256" r="39381" b="30924"/>
        <a:stretch/>
      </xdr:blipFill>
      <xdr:spPr bwMode="auto">
        <a:xfrm>
          <a:off x="47590074" y="8653462"/>
          <a:ext cx="606425" cy="993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400049</xdr:colOff>
      <xdr:row>8</xdr:row>
      <xdr:rowOff>87314</xdr:rowOff>
    </xdr:from>
    <xdr:to>
      <xdr:col>30</xdr:col>
      <xdr:colOff>1181099</xdr:colOff>
      <xdr:row>8</xdr:row>
      <xdr:rowOff>1081090</xdr:rowOff>
    </xdr:to>
    <xdr:pic>
      <xdr:nvPicPr>
        <xdr:cNvPr id="76" name="Image 75">
          <a:extLst>
            <a:ext uri="{FF2B5EF4-FFF2-40B4-BE49-F238E27FC236}">
              <a16:creationId xmlns="" xmlns:a16="http://schemas.microsoft.com/office/drawing/2014/main" id="{27153B5E-CAA0-6C52-A269-418D386B4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367" t="42086" r="6707" b="29094"/>
        <a:stretch/>
      </xdr:blipFill>
      <xdr:spPr bwMode="auto">
        <a:xfrm>
          <a:off x="47510699" y="9859964"/>
          <a:ext cx="781050" cy="99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523873</xdr:colOff>
      <xdr:row>9</xdr:row>
      <xdr:rowOff>55566</xdr:rowOff>
    </xdr:from>
    <xdr:to>
      <xdr:col>30</xdr:col>
      <xdr:colOff>1162049</xdr:colOff>
      <xdr:row>9</xdr:row>
      <xdr:rowOff>1169990</xdr:rowOff>
    </xdr:to>
    <xdr:pic>
      <xdr:nvPicPr>
        <xdr:cNvPr id="77" name="Image 76">
          <a:extLst>
            <a:ext uri="{FF2B5EF4-FFF2-40B4-BE49-F238E27FC236}">
              <a16:creationId xmlns="" xmlns:a16="http://schemas.microsoft.com/office/drawing/2014/main" id="{90C30C34-4F7C-71CA-7A73-7854A3398F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0" t="67704" r="78504"/>
        <a:stretch/>
      </xdr:blipFill>
      <xdr:spPr bwMode="auto">
        <a:xfrm>
          <a:off x="47634523" y="11028366"/>
          <a:ext cx="638176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587374</xdr:colOff>
      <xdr:row>10</xdr:row>
      <xdr:rowOff>61918</xdr:rowOff>
    </xdr:from>
    <xdr:to>
      <xdr:col>30</xdr:col>
      <xdr:colOff>1162049</xdr:colOff>
      <xdr:row>10</xdr:row>
      <xdr:rowOff>1166818</xdr:rowOff>
    </xdr:to>
    <xdr:pic>
      <xdr:nvPicPr>
        <xdr:cNvPr id="78" name="Image 77">
          <a:extLst>
            <a:ext uri="{FF2B5EF4-FFF2-40B4-BE49-F238E27FC236}">
              <a16:creationId xmlns="" xmlns:a16="http://schemas.microsoft.com/office/drawing/2014/main" id="{65B527EE-A77B-8305-4563-DDC4FB92F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6" t="68161" r="60877"/>
        <a:stretch/>
      </xdr:blipFill>
      <xdr:spPr bwMode="auto">
        <a:xfrm>
          <a:off x="47698024" y="12234868"/>
          <a:ext cx="574675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498475</xdr:colOff>
      <xdr:row>11</xdr:row>
      <xdr:rowOff>133350</xdr:rowOff>
    </xdr:from>
    <xdr:to>
      <xdr:col>30</xdr:col>
      <xdr:colOff>1263651</xdr:colOff>
      <xdr:row>11</xdr:row>
      <xdr:rowOff>1190625</xdr:rowOff>
    </xdr:to>
    <xdr:pic>
      <xdr:nvPicPr>
        <xdr:cNvPr id="79" name="Image 78">
          <a:extLst>
            <a:ext uri="{FF2B5EF4-FFF2-40B4-BE49-F238E27FC236}">
              <a16:creationId xmlns="" xmlns:a16="http://schemas.microsoft.com/office/drawing/2014/main" id="{0CEA5E0F-C03C-0075-348E-16941F198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52" t="69533" r="34652"/>
        <a:stretch/>
      </xdr:blipFill>
      <xdr:spPr bwMode="auto">
        <a:xfrm>
          <a:off x="47609125" y="13506450"/>
          <a:ext cx="765176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552450</xdr:colOff>
      <xdr:row>12</xdr:row>
      <xdr:rowOff>196851</xdr:rowOff>
    </xdr:from>
    <xdr:to>
      <xdr:col>30</xdr:col>
      <xdr:colOff>1397001</xdr:colOff>
      <xdr:row>12</xdr:row>
      <xdr:rowOff>1158876</xdr:rowOff>
    </xdr:to>
    <xdr:pic>
      <xdr:nvPicPr>
        <xdr:cNvPr id="80" name="Image 79">
          <a:extLst>
            <a:ext uri="{FF2B5EF4-FFF2-40B4-BE49-F238E27FC236}">
              <a16:creationId xmlns="" xmlns:a16="http://schemas.microsoft.com/office/drawing/2014/main" id="{B4B2C9DB-B67C-3087-26B8-372B22187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08" t="72278" r="4027"/>
        <a:stretch/>
      </xdr:blipFill>
      <xdr:spPr bwMode="auto">
        <a:xfrm>
          <a:off x="47663100" y="14770101"/>
          <a:ext cx="844551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101742</xdr:colOff>
      <xdr:row>0</xdr:row>
      <xdr:rowOff>59531</xdr:rowOff>
    </xdr:from>
    <xdr:to>
      <xdr:col>2</xdr:col>
      <xdr:colOff>988218</xdr:colOff>
      <xdr:row>6</xdr:row>
      <xdr:rowOff>113823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453B6FA9-E4B5-438D-D5A9-478548894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42" y="59531"/>
          <a:ext cx="1505601" cy="149494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83344</xdr:colOff>
          <xdr:row>39</xdr:row>
          <xdr:rowOff>42863</xdr:rowOff>
        </xdr:from>
        <xdr:to>
          <xdr:col>2</xdr:col>
          <xdr:colOff>2226469</xdr:colOff>
          <xdr:row>39</xdr:row>
          <xdr:rowOff>1738313</xdr:rowOff>
        </xdr:to>
        <xdr:pic>
          <xdr:nvPicPr>
            <xdr:cNvPr id="2054" name="Image 1" descr="Michel Fournier Tournage sur bois - Amarante">
              <a:extLst>
                <a:ext uri="{FF2B5EF4-FFF2-40B4-BE49-F238E27FC236}">
                  <a16:creationId xmlns:a16="http://schemas.microsoft.com/office/drawing/2014/main" xmlns="" id="{86951E95-382D-9021-AEA3-6BB3695C55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Adr_4" spid="_x0000_s212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02469" y="11187113"/>
              <a:ext cx="2143125" cy="16954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47855</xdr:colOff>
          <xdr:row>39</xdr:row>
          <xdr:rowOff>51954</xdr:rowOff>
        </xdr:from>
        <xdr:to>
          <xdr:col>5</xdr:col>
          <xdr:colOff>12121</xdr:colOff>
          <xdr:row>39</xdr:row>
          <xdr:rowOff>1498024</xdr:rowOff>
        </xdr:to>
        <xdr:pic>
          <xdr:nvPicPr>
            <xdr:cNvPr id="7" name="Image 6"/>
            <xdr:cNvPicPr>
              <a:picLocks noChangeAspect="1"/>
              <a:extLst>
                <a:ext uri="{84589F7E-364E-4C9E-8A38-B11213B215E9}">
                  <a14:cameraTool cellRange="Adr" spid="_x0000_s2128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5260628" y="11222181"/>
              <a:ext cx="2111721" cy="144607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2121476</xdr:colOff>
          <xdr:row>39</xdr:row>
          <xdr:rowOff>190500</xdr:rowOff>
        </xdr:from>
        <xdr:to>
          <xdr:col>4</xdr:col>
          <xdr:colOff>79663</xdr:colOff>
          <xdr:row>39</xdr:row>
          <xdr:rowOff>1390650</xdr:rowOff>
        </xdr:to>
        <xdr:pic>
          <xdr:nvPicPr>
            <xdr:cNvPr id="6" name="Image 1" descr="Michel Fournier Tournage sur bois - Amarante"/>
            <xdr:cNvPicPr>
              <a:picLocks noChangeAspect="1" noChangeArrowheads="1"/>
              <a:extLst>
                <a:ext uri="{84589F7E-364E-4C9E-8A38-B11213B215E9}">
                  <a14:cameraTool cellRange="Adr_2" spid="_x0000_s212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2744931" y="11360727"/>
              <a:ext cx="3448050" cy="1200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363681</xdr:colOff>
          <xdr:row>39</xdr:row>
          <xdr:rowOff>121227</xdr:rowOff>
        </xdr:from>
        <xdr:to>
          <xdr:col>5</xdr:col>
          <xdr:colOff>1887681</xdr:colOff>
          <xdr:row>39</xdr:row>
          <xdr:rowOff>1321377</xdr:rowOff>
        </xdr:to>
        <xdr:pic>
          <xdr:nvPicPr>
            <xdr:cNvPr id="8" name="Image 7"/>
            <xdr:cNvPicPr>
              <a:picLocks noChangeAspect="1"/>
              <a:extLst>
                <a:ext uri="{84589F7E-364E-4C9E-8A38-B11213B215E9}">
                  <a14:cameraTool cellRange="Adr_3" spid="_x0000_s2130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8624454" y="11291454"/>
              <a:ext cx="1524000" cy="120015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0</xdr:row>
      <xdr:rowOff>38100</xdr:rowOff>
    </xdr:from>
    <xdr:to>
      <xdr:col>5</xdr:col>
      <xdr:colOff>929121</xdr:colOff>
      <xdr:row>2</xdr:row>
      <xdr:rowOff>307879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B75AC800-B88C-4DE2-84AA-2F267B107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50" y="38100"/>
          <a:ext cx="1653021" cy="16530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W53"/>
  <sheetViews>
    <sheetView topLeftCell="W1" zoomScale="50" zoomScaleNormal="50" workbookViewId="0">
      <selection activeCell="AM10" sqref="AM10"/>
    </sheetView>
  </sheetViews>
  <sheetFormatPr baseColWidth="10" defaultColWidth="22.7109375" defaultRowHeight="95.1" customHeight="1" x14ac:dyDescent="0.25"/>
  <cols>
    <col min="20" max="20" width="14.42578125" customWidth="1"/>
    <col min="21" max="21" width="12.7109375" customWidth="1"/>
    <col min="22" max="22" width="22.7109375" style="204"/>
    <col min="23" max="23" width="11.42578125" customWidth="1"/>
    <col min="25" max="25" width="3.28515625" customWidth="1"/>
    <col min="26" max="26" width="18" customWidth="1"/>
    <col min="28" max="28" width="20.5703125" customWidth="1"/>
    <col min="29" max="29" width="51.5703125" customWidth="1"/>
    <col min="30" max="30" width="21.28515625" customWidth="1"/>
    <col min="31" max="31" width="26.28515625" customWidth="1"/>
    <col min="34" max="34" width="27.28515625" customWidth="1"/>
    <col min="35" max="35" width="1.7109375" customWidth="1"/>
    <col min="36" max="36" width="25.85546875" style="203" customWidth="1"/>
    <col min="37" max="37" width="2.7109375" customWidth="1"/>
    <col min="38" max="38" width="32" customWidth="1"/>
    <col min="39" max="39" width="26.5703125" customWidth="1"/>
    <col min="40" max="40" width="26" style="203" customWidth="1"/>
    <col min="41" max="41" width="22.7109375" style="204"/>
    <col min="42" max="42" width="2.28515625" customWidth="1"/>
    <col min="51" max="51" width="31.42578125" customWidth="1"/>
    <col min="52" max="52" width="24.140625" customWidth="1"/>
    <col min="57" max="57" width="28.85546875" customWidth="1"/>
    <col min="63" max="63" width="27" style="203" customWidth="1"/>
  </cols>
  <sheetData>
    <row r="1" spans="1:75" s="204" customFormat="1" ht="95.1" customHeight="1" x14ac:dyDescent="0.25">
      <c r="A1" s="211" t="s">
        <v>1327</v>
      </c>
      <c r="B1" s="228" t="s">
        <v>1415</v>
      </c>
      <c r="C1" s="212" t="s">
        <v>1326</v>
      </c>
      <c r="D1" s="212" t="s">
        <v>1423</v>
      </c>
      <c r="E1" s="212" t="s">
        <v>1424</v>
      </c>
      <c r="F1" s="212" t="s">
        <v>1475</v>
      </c>
      <c r="G1" s="343" t="s">
        <v>1344</v>
      </c>
      <c r="H1" s="344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6"/>
      <c r="U1" s="340" t="s">
        <v>1349</v>
      </c>
      <c r="V1" s="341"/>
      <c r="W1" s="342"/>
      <c r="X1" s="214" t="s">
        <v>1350</v>
      </c>
      <c r="Y1" s="215"/>
      <c r="Z1" s="435" t="s">
        <v>1353</v>
      </c>
      <c r="AA1" s="436"/>
      <c r="AB1" s="349" t="s">
        <v>1354</v>
      </c>
      <c r="AC1" s="346"/>
      <c r="AD1" s="349" t="s">
        <v>1355</v>
      </c>
      <c r="AE1" s="348"/>
      <c r="AF1" s="347" t="s">
        <v>1356</v>
      </c>
      <c r="AG1" s="348"/>
      <c r="AH1" s="316" t="s">
        <v>1357</v>
      </c>
      <c r="AJ1" s="213" t="s">
        <v>1358</v>
      </c>
      <c r="AL1" s="213" t="s">
        <v>1395</v>
      </c>
      <c r="AM1" s="213" t="s">
        <v>1396</v>
      </c>
      <c r="AN1" s="213" t="s">
        <v>1392</v>
      </c>
      <c r="AO1" s="213" t="s">
        <v>1383</v>
      </c>
      <c r="AQ1" s="211" t="s">
        <v>1327</v>
      </c>
      <c r="AR1" s="259" t="s">
        <v>1353</v>
      </c>
      <c r="AS1" s="259" t="s">
        <v>1507</v>
      </c>
      <c r="AT1" s="259" t="s">
        <v>1508</v>
      </c>
      <c r="AU1" s="259" t="s">
        <v>1509</v>
      </c>
      <c r="AV1" s="259" t="s">
        <v>1510</v>
      </c>
      <c r="AW1" s="259" t="s">
        <v>1366</v>
      </c>
      <c r="AX1" s="259" t="s">
        <v>1367</v>
      </c>
      <c r="AZ1" s="338" t="s">
        <v>1587</v>
      </c>
      <c r="BA1" s="338"/>
      <c r="BB1" s="338"/>
      <c r="BC1" s="338"/>
      <c r="BD1" s="338"/>
      <c r="BE1" s="338"/>
      <c r="BF1" s="338"/>
      <c r="BG1" s="338"/>
      <c r="BH1" s="338"/>
      <c r="BI1" s="338"/>
      <c r="BJ1" s="339"/>
      <c r="BK1" s="204" t="s">
        <v>1480</v>
      </c>
      <c r="BL1" s="204" t="s">
        <v>1480</v>
      </c>
      <c r="BM1" s="204" t="s">
        <v>1639</v>
      </c>
      <c r="BN1" s="204" t="s">
        <v>1640</v>
      </c>
      <c r="BO1" s="204" t="s">
        <v>1641</v>
      </c>
      <c r="BP1" s="204" t="s">
        <v>1486</v>
      </c>
      <c r="BQ1" s="204" t="s">
        <v>1642</v>
      </c>
      <c r="BR1" s="204" t="s">
        <v>1643</v>
      </c>
      <c r="BS1" s="204" t="s">
        <v>1483</v>
      </c>
      <c r="BT1" s="204" t="s">
        <v>1644</v>
      </c>
      <c r="BU1" s="204" t="s">
        <v>1645</v>
      </c>
      <c r="BV1" s="204" t="s">
        <v>1673</v>
      </c>
      <c r="BW1" s="204" t="s">
        <v>1490</v>
      </c>
    </row>
    <row r="2" spans="1:75" ht="108" customHeight="1" x14ac:dyDescent="0.25">
      <c r="A2" s="205" t="s">
        <v>1328</v>
      </c>
      <c r="B2" s="229">
        <v>4</v>
      </c>
      <c r="C2" s="206"/>
      <c r="D2" s="287" t="s">
        <v>1416</v>
      </c>
      <c r="E2" s="206"/>
      <c r="F2" s="206"/>
      <c r="G2" s="252"/>
      <c r="H2" s="251" t="s">
        <v>1476</v>
      </c>
      <c r="I2" s="253" t="s">
        <v>1480</v>
      </c>
      <c r="J2" s="253" t="s">
        <v>1478</v>
      </c>
      <c r="K2" s="253" t="s">
        <v>1477</v>
      </c>
      <c r="L2" s="253" t="s">
        <v>1485</v>
      </c>
      <c r="M2" s="253" t="s">
        <v>1486</v>
      </c>
      <c r="N2" s="253" t="s">
        <v>1487</v>
      </c>
      <c r="O2" s="253" t="s">
        <v>1484</v>
      </c>
      <c r="P2" s="253" t="s">
        <v>1483</v>
      </c>
      <c r="Q2" s="253" t="s">
        <v>1482</v>
      </c>
      <c r="R2" s="253" t="s">
        <v>1500</v>
      </c>
      <c r="S2" s="253" t="s">
        <v>1481</v>
      </c>
      <c r="T2" s="253" t="s">
        <v>1490</v>
      </c>
      <c r="U2" s="232">
        <v>4</v>
      </c>
      <c r="V2" s="204" t="s">
        <v>1454</v>
      </c>
      <c r="W2" s="204">
        <f t="shared" ref="W2:W16" si="0">12*U2</f>
        <v>48</v>
      </c>
      <c r="X2" s="236">
        <f ca="1">EDATE(TODAY(),-W2)</f>
        <v>43960</v>
      </c>
      <c r="Z2" t="s">
        <v>1646</v>
      </c>
      <c r="AA2" s="335"/>
      <c r="AB2" t="s">
        <v>1657</v>
      </c>
      <c r="AC2" s="334"/>
      <c r="AD2" t="s">
        <v>1438</v>
      </c>
      <c r="AE2" s="334"/>
      <c r="AF2" t="s">
        <v>1659</v>
      </c>
      <c r="AG2" s="334"/>
      <c r="AH2" t="s">
        <v>1473</v>
      </c>
      <c r="AJ2" s="203" t="s">
        <v>1359</v>
      </c>
      <c r="AM2" t="s">
        <v>1397</v>
      </c>
      <c r="AN2" s="204" t="s">
        <v>1363</v>
      </c>
      <c r="AO2" s="204" t="s">
        <v>1384</v>
      </c>
      <c r="AQ2" s="205" t="s">
        <v>1328</v>
      </c>
      <c r="BA2" s="336"/>
      <c r="BB2" s="337"/>
      <c r="BC2" s="337"/>
      <c r="BD2" s="337"/>
      <c r="BE2" s="281"/>
      <c r="BF2" s="271"/>
      <c r="BG2" s="271"/>
      <c r="BH2" s="271"/>
      <c r="BI2" s="271"/>
      <c r="BJ2" s="271"/>
      <c r="BK2" s="203" t="s">
        <v>1478</v>
      </c>
      <c r="BM2" t="s">
        <v>1572</v>
      </c>
      <c r="BN2" t="s">
        <v>1672</v>
      </c>
      <c r="BU2" t="s">
        <v>1672</v>
      </c>
      <c r="BV2" t="s">
        <v>1672</v>
      </c>
      <c r="BW2">
        <v>1</v>
      </c>
    </row>
    <row r="3" spans="1:75" ht="95.1" customHeight="1" x14ac:dyDescent="0.25">
      <c r="A3" s="205" t="s">
        <v>1471</v>
      </c>
      <c r="B3" s="229">
        <v>5</v>
      </c>
      <c r="C3" s="206"/>
      <c r="D3" s="288" t="s">
        <v>1417</v>
      </c>
      <c r="E3" s="206"/>
      <c r="F3" s="206"/>
      <c r="G3" s="206" t="s">
        <v>1328</v>
      </c>
      <c r="H3" s="207"/>
      <c r="U3" s="232">
        <v>5</v>
      </c>
      <c r="V3" s="204" t="s">
        <v>1455</v>
      </c>
      <c r="W3" s="204">
        <f t="shared" si="0"/>
        <v>60</v>
      </c>
      <c r="X3" s="236">
        <f ca="1">EDATE(TODAY(),-W3)</f>
        <v>43594</v>
      </c>
      <c r="Z3" t="s">
        <v>1647</v>
      </c>
      <c r="AA3" s="334"/>
      <c r="AB3" t="s">
        <v>1656</v>
      </c>
      <c r="AC3" s="334"/>
      <c r="AD3" t="s">
        <v>1439</v>
      </c>
      <c r="AE3" s="334"/>
      <c r="AF3" t="s">
        <v>1683</v>
      </c>
      <c r="AG3" s="334"/>
      <c r="AH3" t="s">
        <v>1503</v>
      </c>
      <c r="AJ3" s="203" t="s">
        <v>1360</v>
      </c>
      <c r="AM3" t="s">
        <v>1398</v>
      </c>
      <c r="AN3" s="203" t="s">
        <v>1364</v>
      </c>
      <c r="AO3" s="204" t="s">
        <v>1385</v>
      </c>
      <c r="AQ3" s="205" t="s">
        <v>1329</v>
      </c>
      <c r="AR3" t="s">
        <v>1511</v>
      </c>
      <c r="AS3" t="s">
        <v>1512</v>
      </c>
      <c r="AT3" t="s">
        <v>1513</v>
      </c>
      <c r="AU3" t="s">
        <v>1514</v>
      </c>
      <c r="AV3" t="s">
        <v>1515</v>
      </c>
      <c r="AW3" t="s">
        <v>1416</v>
      </c>
      <c r="AX3" t="s">
        <v>1516</v>
      </c>
      <c r="AZ3" s="284"/>
      <c r="BA3" s="286"/>
      <c r="BB3" s="286"/>
      <c r="BC3" s="286"/>
      <c r="BD3" s="286"/>
      <c r="BE3" s="278"/>
      <c r="BF3" s="282"/>
      <c r="BG3" s="273"/>
      <c r="BH3" s="283"/>
      <c r="BI3" s="283"/>
      <c r="BJ3" s="283"/>
      <c r="BK3" s="203" t="s">
        <v>1477</v>
      </c>
      <c r="BM3" t="s">
        <v>1540</v>
      </c>
      <c r="BW3">
        <v>2</v>
      </c>
    </row>
    <row r="4" spans="1:75" ht="95.1" customHeight="1" x14ac:dyDescent="0.25">
      <c r="A4" s="205" t="s">
        <v>1472</v>
      </c>
      <c r="B4" s="229">
        <v>6</v>
      </c>
      <c r="C4" s="206"/>
      <c r="D4" s="289" t="s">
        <v>1418</v>
      </c>
      <c r="E4" s="206"/>
      <c r="F4" s="206"/>
      <c r="G4" s="206" t="s">
        <v>1331</v>
      </c>
      <c r="H4" s="207"/>
      <c r="U4" s="232">
        <v>6</v>
      </c>
      <c r="V4" s="204" t="s">
        <v>1345</v>
      </c>
      <c r="W4" s="204">
        <f t="shared" si="0"/>
        <v>72</v>
      </c>
      <c r="X4" s="236">
        <f t="shared" ref="X4:X16" ca="1" si="1">EDATE(TODAY(),-W4)</f>
        <v>43229</v>
      </c>
      <c r="Z4" t="s">
        <v>1648</v>
      </c>
      <c r="AA4" s="334"/>
      <c r="AB4" t="s">
        <v>1655</v>
      </c>
      <c r="AC4" s="334"/>
      <c r="AD4" t="s">
        <v>1440</v>
      </c>
      <c r="AE4" s="334"/>
      <c r="AF4" t="s">
        <v>1442</v>
      </c>
      <c r="AG4" s="334"/>
      <c r="AH4" t="s">
        <v>1504</v>
      </c>
      <c r="AJ4" s="203" t="s">
        <v>1361</v>
      </c>
      <c r="AM4" t="s">
        <v>1399</v>
      </c>
      <c r="AN4" s="203" t="s">
        <v>1365</v>
      </c>
      <c r="AQ4" s="205" t="s">
        <v>1332</v>
      </c>
      <c r="AR4" t="s">
        <v>1517</v>
      </c>
      <c r="AS4" t="s">
        <v>1518</v>
      </c>
      <c r="AT4" t="s">
        <v>1519</v>
      </c>
      <c r="AU4" t="s">
        <v>1520</v>
      </c>
      <c r="AV4" t="s">
        <v>1521</v>
      </c>
      <c r="AW4" t="s">
        <v>1417</v>
      </c>
      <c r="AX4" t="s">
        <v>1522</v>
      </c>
      <c r="AZ4" s="284"/>
      <c r="BA4" s="286"/>
      <c r="BB4" s="286"/>
      <c r="BC4" s="286"/>
      <c r="BD4" s="286"/>
      <c r="BE4" s="280"/>
      <c r="BF4" s="282"/>
      <c r="BG4" s="273"/>
      <c r="BH4" s="283"/>
      <c r="BI4" s="221"/>
      <c r="BJ4" s="283"/>
      <c r="BK4" s="203" t="s">
        <v>1485</v>
      </c>
      <c r="BM4" t="s">
        <v>1542</v>
      </c>
      <c r="BW4">
        <v>3</v>
      </c>
    </row>
    <row r="5" spans="1:75" ht="95.1" customHeight="1" x14ac:dyDescent="0.25">
      <c r="A5" s="205" t="s">
        <v>1331</v>
      </c>
      <c r="B5" s="229">
        <v>7</v>
      </c>
      <c r="C5" s="206"/>
      <c r="D5" s="290" t="s">
        <v>1419</v>
      </c>
      <c r="E5" s="206"/>
      <c r="F5" s="206"/>
      <c r="G5" s="206" t="s">
        <v>1329</v>
      </c>
      <c r="H5" s="207" t="s">
        <v>1416</v>
      </c>
      <c r="I5" s="207" t="s">
        <v>1416</v>
      </c>
      <c r="J5" t="s">
        <v>1540</v>
      </c>
      <c r="K5" t="s">
        <v>1540</v>
      </c>
      <c r="M5" t="s">
        <v>1540</v>
      </c>
      <c r="Q5" s="207" t="s">
        <v>1416</v>
      </c>
      <c r="R5" t="s">
        <v>1540</v>
      </c>
      <c r="S5" t="s">
        <v>1540</v>
      </c>
      <c r="U5" s="232">
        <v>7</v>
      </c>
      <c r="V5" s="204" t="s">
        <v>1346</v>
      </c>
      <c r="W5" s="204">
        <f t="shared" si="0"/>
        <v>84</v>
      </c>
      <c r="X5" s="236">
        <f t="shared" ca="1" si="1"/>
        <v>42864</v>
      </c>
      <c r="Z5" t="s">
        <v>1649</v>
      </c>
      <c r="AA5" s="334"/>
      <c r="AB5" t="s">
        <v>1654</v>
      </c>
      <c r="AC5" s="334"/>
      <c r="AD5" t="s">
        <v>1441</v>
      </c>
      <c r="AE5" s="334"/>
      <c r="AF5" t="s">
        <v>1443</v>
      </c>
      <c r="AG5" s="334"/>
      <c r="AH5" t="s">
        <v>1505</v>
      </c>
      <c r="AJ5" s="203" t="s">
        <v>1362</v>
      </c>
      <c r="AN5" s="203" t="s">
        <v>1366</v>
      </c>
      <c r="AQ5" s="205" t="s">
        <v>1334</v>
      </c>
      <c r="AR5" t="s">
        <v>1429</v>
      </c>
      <c r="AS5" t="s">
        <v>1523</v>
      </c>
      <c r="AT5" t="s">
        <v>1524</v>
      </c>
      <c r="AU5" t="s">
        <v>1526</v>
      </c>
      <c r="AV5" t="s">
        <v>1525</v>
      </c>
      <c r="AW5" t="s">
        <v>1418</v>
      </c>
      <c r="AX5" t="s">
        <v>1527</v>
      </c>
      <c r="AZ5" s="284"/>
      <c r="BA5" s="275"/>
      <c r="BB5" s="274"/>
      <c r="BC5" s="274"/>
      <c r="BD5" s="274"/>
      <c r="BE5" s="278"/>
      <c r="BF5" s="282"/>
      <c r="BG5" s="273"/>
      <c r="BK5" s="203" t="s">
        <v>1486</v>
      </c>
      <c r="BM5" t="s">
        <v>1543</v>
      </c>
      <c r="BW5">
        <v>4</v>
      </c>
    </row>
    <row r="6" spans="1:75" ht="95.1" customHeight="1" x14ac:dyDescent="0.25">
      <c r="A6" s="205" t="s">
        <v>1329</v>
      </c>
      <c r="B6" s="229">
        <v>8</v>
      </c>
      <c r="C6" s="206" t="s">
        <v>1506</v>
      </c>
      <c r="D6" s="291" t="s">
        <v>1421</v>
      </c>
      <c r="E6" s="206"/>
      <c r="F6" s="206"/>
      <c r="G6" s="206" t="s">
        <v>1330</v>
      </c>
      <c r="H6" s="207"/>
      <c r="I6" s="207"/>
      <c r="Q6" s="207"/>
      <c r="U6" s="232">
        <v>8</v>
      </c>
      <c r="V6" s="204" t="s">
        <v>1347</v>
      </c>
      <c r="W6" s="204">
        <f t="shared" si="0"/>
        <v>96</v>
      </c>
      <c r="X6" s="236">
        <f t="shared" ca="1" si="1"/>
        <v>42499</v>
      </c>
      <c r="Z6" t="s">
        <v>1650</v>
      </c>
      <c r="AA6" s="334"/>
      <c r="AB6" t="s">
        <v>1658</v>
      </c>
      <c r="AC6" s="334"/>
      <c r="AD6" t="s">
        <v>1685</v>
      </c>
      <c r="AE6" s="334"/>
      <c r="AF6" t="s">
        <v>1444</v>
      </c>
      <c r="AG6" s="334"/>
      <c r="AN6" s="203" t="s">
        <v>1367</v>
      </c>
      <c r="AQ6" s="205" t="s">
        <v>1336</v>
      </c>
      <c r="AR6" t="s">
        <v>1435</v>
      </c>
      <c r="AT6" t="s">
        <v>1528</v>
      </c>
      <c r="AU6" t="s">
        <v>1529</v>
      </c>
      <c r="AV6" t="s">
        <v>1530</v>
      </c>
      <c r="AW6" t="s">
        <v>1419</v>
      </c>
      <c r="AX6" t="s">
        <v>1531</v>
      </c>
      <c r="AZ6" s="284"/>
      <c r="BA6" s="276"/>
      <c r="BB6" s="274"/>
      <c r="BC6" s="274"/>
      <c r="BD6" s="274"/>
      <c r="BE6" s="278"/>
      <c r="BF6" s="282"/>
      <c r="BG6" s="273"/>
      <c r="BK6" s="203" t="s">
        <v>1487</v>
      </c>
      <c r="BM6" t="s">
        <v>1544</v>
      </c>
      <c r="BW6">
        <v>5</v>
      </c>
    </row>
    <row r="7" spans="1:75" ht="95.1" customHeight="1" x14ac:dyDescent="0.25">
      <c r="A7" s="205" t="s">
        <v>1330</v>
      </c>
      <c r="B7" s="229">
        <v>9</v>
      </c>
      <c r="C7" s="206"/>
      <c r="D7" s="291" t="s">
        <v>1422</v>
      </c>
      <c r="E7" s="206"/>
      <c r="F7" s="206"/>
      <c r="G7" s="206" t="s">
        <v>1332</v>
      </c>
      <c r="H7" s="207" t="s">
        <v>1417</v>
      </c>
      <c r="I7" s="207" t="s">
        <v>1417</v>
      </c>
      <c r="J7" t="s">
        <v>1541</v>
      </c>
      <c r="K7" t="s">
        <v>1541</v>
      </c>
      <c r="M7" t="s">
        <v>1572</v>
      </c>
      <c r="Q7" s="207" t="s">
        <v>1417</v>
      </c>
      <c r="R7" t="s">
        <v>1572</v>
      </c>
      <c r="S7" t="s">
        <v>1572</v>
      </c>
      <c r="U7" s="232">
        <v>9</v>
      </c>
      <c r="V7" s="204" t="s">
        <v>1348</v>
      </c>
      <c r="W7" s="204">
        <f t="shared" si="0"/>
        <v>108</v>
      </c>
      <c r="X7" s="236">
        <f t="shared" ca="1" si="1"/>
        <v>42133</v>
      </c>
      <c r="Z7" t="s">
        <v>1429</v>
      </c>
      <c r="AA7" s="334"/>
      <c r="AC7" s="334"/>
      <c r="AD7" t="s">
        <v>1686</v>
      </c>
      <c r="AE7" s="334"/>
      <c r="AF7" t="s">
        <v>1659</v>
      </c>
      <c r="AG7" s="334"/>
      <c r="AN7" s="203" t="s">
        <v>1368</v>
      </c>
      <c r="AQ7" s="205" t="s">
        <v>1338</v>
      </c>
      <c r="AT7" t="s">
        <v>1532</v>
      </c>
      <c r="AU7" t="s">
        <v>1533</v>
      </c>
      <c r="AV7" t="s">
        <v>1534</v>
      </c>
      <c r="AW7" t="s">
        <v>1421</v>
      </c>
      <c r="AX7" t="s">
        <v>1535</v>
      </c>
      <c r="AZ7" s="284"/>
      <c r="BA7" s="277"/>
      <c r="BB7" s="273"/>
      <c r="BC7" s="273"/>
      <c r="BD7" s="273"/>
      <c r="BE7" s="279"/>
      <c r="BF7" s="282"/>
      <c r="BG7" s="273"/>
      <c r="BK7" s="203" t="s">
        <v>1484</v>
      </c>
      <c r="BM7" t="s">
        <v>1631</v>
      </c>
    </row>
    <row r="8" spans="1:75" ht="95.1" customHeight="1" x14ac:dyDescent="0.25">
      <c r="A8" s="205" t="s">
        <v>1332</v>
      </c>
      <c r="B8" s="229">
        <v>10</v>
      </c>
      <c r="C8" s="206"/>
      <c r="D8" s="292" t="s">
        <v>1425</v>
      </c>
      <c r="E8" s="206"/>
      <c r="F8" s="206"/>
      <c r="G8" s="206" t="s">
        <v>1333</v>
      </c>
      <c r="H8" s="207" t="s">
        <v>1418</v>
      </c>
      <c r="I8" s="207"/>
      <c r="Q8" s="207"/>
      <c r="U8" s="232">
        <v>10</v>
      </c>
      <c r="V8" s="204" t="s">
        <v>1351</v>
      </c>
      <c r="W8" s="204">
        <f t="shared" si="0"/>
        <v>120</v>
      </c>
      <c r="X8" s="236">
        <f t="shared" ca="1" si="1"/>
        <v>41768</v>
      </c>
      <c r="Z8" t="s">
        <v>1430</v>
      </c>
      <c r="AA8" s="334"/>
      <c r="AD8" t="s">
        <v>1687</v>
      </c>
      <c r="AE8" s="334"/>
      <c r="AF8" t="s">
        <v>1660</v>
      </c>
      <c r="AG8" s="334"/>
      <c r="AJ8"/>
      <c r="AN8" s="203" t="s">
        <v>1369</v>
      </c>
      <c r="AZ8" s="284"/>
      <c r="BA8" s="277"/>
      <c r="BB8" s="274"/>
      <c r="BC8" s="274"/>
      <c r="BD8" s="274"/>
      <c r="BE8" s="278"/>
      <c r="BF8" s="282"/>
      <c r="BG8" s="273"/>
      <c r="BH8" s="204"/>
      <c r="BI8" s="204"/>
      <c r="BK8" s="203" t="s">
        <v>1483</v>
      </c>
      <c r="BM8" t="s">
        <v>1632</v>
      </c>
    </row>
    <row r="9" spans="1:75" ht="95.1" customHeight="1" x14ac:dyDescent="0.25">
      <c r="A9" s="205" t="s">
        <v>1333</v>
      </c>
      <c r="B9" s="229">
        <v>11</v>
      </c>
      <c r="C9" s="206"/>
      <c r="D9" s="292" t="s">
        <v>1426</v>
      </c>
      <c r="E9" s="206"/>
      <c r="F9" s="206"/>
      <c r="G9" s="206" t="s">
        <v>1334</v>
      </c>
      <c r="H9" s="207" t="s">
        <v>1418</v>
      </c>
      <c r="I9" s="207" t="s">
        <v>1418</v>
      </c>
      <c r="J9" t="s">
        <v>1542</v>
      </c>
      <c r="K9" t="s">
        <v>1542</v>
      </c>
      <c r="M9" t="s">
        <v>1542</v>
      </c>
      <c r="Q9" s="207" t="s">
        <v>1418</v>
      </c>
      <c r="R9" t="s">
        <v>1542</v>
      </c>
      <c r="S9" t="s">
        <v>1542</v>
      </c>
      <c r="U9" s="232">
        <v>11</v>
      </c>
      <c r="V9" s="204" t="s">
        <v>1352</v>
      </c>
      <c r="W9" s="204">
        <f t="shared" si="0"/>
        <v>132</v>
      </c>
      <c r="X9" s="236">
        <f t="shared" ca="1" si="1"/>
        <v>41403</v>
      </c>
      <c r="Z9" t="s">
        <v>1431</v>
      </c>
      <c r="AA9" s="334"/>
      <c r="AD9" t="s">
        <v>1688</v>
      </c>
      <c r="AE9" s="334"/>
      <c r="AF9" t="s">
        <v>1661</v>
      </c>
      <c r="AG9" s="334"/>
      <c r="AN9" s="203" t="s">
        <v>1370</v>
      </c>
      <c r="AZ9" s="284"/>
      <c r="BA9" s="277"/>
      <c r="BB9" s="274"/>
      <c r="BC9" s="274"/>
      <c r="BD9" s="274"/>
      <c r="BE9" s="278"/>
      <c r="BF9" s="282"/>
      <c r="BG9" s="273"/>
      <c r="BK9" s="203" t="s">
        <v>1628</v>
      </c>
      <c r="BM9" t="s">
        <v>1633</v>
      </c>
    </row>
    <row r="10" spans="1:75" ht="95.1" customHeight="1" x14ac:dyDescent="0.25">
      <c r="A10" s="205" t="s">
        <v>1334</v>
      </c>
      <c r="B10" s="229">
        <v>12</v>
      </c>
      <c r="C10" s="206"/>
      <c r="D10" s="292" t="s">
        <v>1427</v>
      </c>
      <c r="E10" s="206"/>
      <c r="F10" s="206"/>
      <c r="G10" s="206" t="s">
        <v>1335</v>
      </c>
      <c r="H10" s="207"/>
      <c r="I10" s="207"/>
      <c r="Q10" s="207"/>
      <c r="U10" s="232">
        <v>12</v>
      </c>
      <c r="V10" s="204" t="s">
        <v>1452</v>
      </c>
      <c r="W10" s="204">
        <f t="shared" si="0"/>
        <v>144</v>
      </c>
      <c r="X10" s="236">
        <f t="shared" ca="1" si="1"/>
        <v>41038</v>
      </c>
      <c r="Z10" t="s">
        <v>1432</v>
      </c>
      <c r="AA10" s="334"/>
      <c r="AD10" t="s">
        <v>1689</v>
      </c>
      <c r="AE10" s="334"/>
      <c r="AF10" t="s">
        <v>1662</v>
      </c>
      <c r="AG10" s="334"/>
      <c r="AN10" s="203" t="s">
        <v>1371</v>
      </c>
      <c r="AZ10" s="270"/>
      <c r="BA10" s="272"/>
      <c r="BK10" s="203" t="s">
        <v>1629</v>
      </c>
      <c r="BM10" t="s">
        <v>1634</v>
      </c>
    </row>
    <row r="11" spans="1:75" ht="95.1" customHeight="1" x14ac:dyDescent="0.25">
      <c r="A11" s="205" t="s">
        <v>1335</v>
      </c>
      <c r="B11" s="229">
        <v>12</v>
      </c>
      <c r="C11" s="206"/>
      <c r="D11" s="292" t="s">
        <v>1428</v>
      </c>
      <c r="E11" s="206"/>
      <c r="F11" s="206"/>
      <c r="G11" s="206" t="s">
        <v>1336</v>
      </c>
      <c r="H11" s="207" t="s">
        <v>1420</v>
      </c>
      <c r="I11" s="207" t="s">
        <v>1420</v>
      </c>
      <c r="J11" t="s">
        <v>1543</v>
      </c>
      <c r="K11" t="s">
        <v>1543</v>
      </c>
      <c r="M11" t="s">
        <v>1543</v>
      </c>
      <c r="Q11" s="207" t="s">
        <v>1420</v>
      </c>
      <c r="R11" t="s">
        <v>1543</v>
      </c>
      <c r="S11" t="s">
        <v>1543</v>
      </c>
      <c r="U11" s="232">
        <v>13</v>
      </c>
      <c r="V11" s="204" t="s">
        <v>1453</v>
      </c>
      <c r="W11" s="204">
        <f t="shared" si="0"/>
        <v>156</v>
      </c>
      <c r="X11" s="236">
        <f t="shared" ca="1" si="1"/>
        <v>40672</v>
      </c>
      <c r="Z11" t="s">
        <v>1433</v>
      </c>
      <c r="AA11" s="334"/>
      <c r="AD11" t="s">
        <v>1690</v>
      </c>
      <c r="AE11" s="334"/>
      <c r="AF11" t="s">
        <v>1663</v>
      </c>
      <c r="AG11" s="334"/>
      <c r="AZ11" s="270"/>
      <c r="BA11" s="271"/>
      <c r="BK11" s="203" t="s">
        <v>1481</v>
      </c>
      <c r="BM11" t="s">
        <v>1635</v>
      </c>
    </row>
    <row r="12" spans="1:75" ht="95.1" customHeight="1" x14ac:dyDescent="0.25">
      <c r="A12" s="205" t="s">
        <v>1336</v>
      </c>
      <c r="B12" s="229">
        <v>13</v>
      </c>
      <c r="C12" s="206"/>
      <c r="D12" s="292" t="s">
        <v>1449</v>
      </c>
      <c r="E12" s="206"/>
      <c r="F12" s="206"/>
      <c r="G12" s="206" t="s">
        <v>1337</v>
      </c>
      <c r="H12" s="207"/>
      <c r="I12" s="207"/>
      <c r="Q12" s="207"/>
      <c r="U12" s="232">
        <v>14</v>
      </c>
      <c r="V12" s="204" t="s">
        <v>1456</v>
      </c>
      <c r="W12" s="204">
        <f t="shared" si="0"/>
        <v>168</v>
      </c>
      <c r="X12" s="236">
        <f t="shared" ca="1" si="1"/>
        <v>40307</v>
      </c>
      <c r="Z12" t="s">
        <v>1434</v>
      </c>
      <c r="AA12" s="334"/>
      <c r="AD12" t="s">
        <v>1691</v>
      </c>
      <c r="AE12" s="334"/>
      <c r="AF12" t="s">
        <v>1664</v>
      </c>
      <c r="AG12" s="334"/>
      <c r="AZ12" s="270"/>
      <c r="BA12" s="271"/>
      <c r="BK12" s="203" t="s">
        <v>1490</v>
      </c>
      <c r="BM12" t="s">
        <v>1636</v>
      </c>
    </row>
    <row r="13" spans="1:75" ht="95.1" customHeight="1" x14ac:dyDescent="0.25">
      <c r="A13" s="205" t="s">
        <v>1337</v>
      </c>
      <c r="B13" s="229">
        <v>13</v>
      </c>
      <c r="C13" s="206"/>
      <c r="D13" s="293" t="s">
        <v>1450</v>
      </c>
      <c r="E13" s="206"/>
      <c r="F13" s="206"/>
      <c r="G13" s="206" t="s">
        <v>1338</v>
      </c>
      <c r="H13" s="207" t="s">
        <v>1421</v>
      </c>
      <c r="I13" s="207" t="s">
        <v>1421</v>
      </c>
      <c r="J13" t="s">
        <v>1544</v>
      </c>
      <c r="K13" t="s">
        <v>1544</v>
      </c>
      <c r="M13" t="s">
        <v>1544</v>
      </c>
      <c r="Q13" s="207" t="s">
        <v>1421</v>
      </c>
      <c r="R13" t="s">
        <v>1544</v>
      </c>
      <c r="S13" t="s">
        <v>1544</v>
      </c>
      <c r="U13" s="232">
        <v>15</v>
      </c>
      <c r="V13" s="204" t="s">
        <v>1457</v>
      </c>
      <c r="W13" s="204">
        <f t="shared" si="0"/>
        <v>180</v>
      </c>
      <c r="X13" s="236">
        <f t="shared" ca="1" si="1"/>
        <v>39942</v>
      </c>
      <c r="Z13" t="s">
        <v>1435</v>
      </c>
      <c r="AA13" s="334"/>
      <c r="AD13" t="s">
        <v>1665</v>
      </c>
      <c r="AE13" s="334"/>
      <c r="AF13" t="s">
        <v>1665</v>
      </c>
      <c r="AG13" s="334"/>
      <c r="AZ13" s="270"/>
      <c r="BA13" s="271"/>
      <c r="BM13" t="s">
        <v>1428</v>
      </c>
    </row>
    <row r="14" spans="1:75" ht="95.1" customHeight="1" x14ac:dyDescent="0.25">
      <c r="A14" s="205" t="s">
        <v>1338</v>
      </c>
      <c r="B14" s="229">
        <v>14</v>
      </c>
      <c r="C14" s="206"/>
      <c r="D14" s="293" t="s">
        <v>1451</v>
      </c>
      <c r="E14" s="206"/>
      <c r="F14" s="206"/>
      <c r="G14" s="261" t="s">
        <v>1339</v>
      </c>
      <c r="H14" s="262" t="s">
        <v>1474</v>
      </c>
      <c r="I14" s="262" t="s">
        <v>1474</v>
      </c>
      <c r="J14" s="263" t="s">
        <v>1546</v>
      </c>
      <c r="K14" s="263" t="s">
        <v>1550</v>
      </c>
      <c r="L14" s="263" t="s">
        <v>1553</v>
      </c>
      <c r="M14" s="263" t="s">
        <v>1559</v>
      </c>
      <c r="N14" s="263" t="s">
        <v>1564</v>
      </c>
      <c r="O14" s="263"/>
      <c r="P14" s="263"/>
      <c r="Q14" s="263" t="s">
        <v>1567</v>
      </c>
      <c r="R14" t="s">
        <v>1573</v>
      </c>
      <c r="S14" t="s">
        <v>1578</v>
      </c>
      <c r="U14" s="232">
        <v>16</v>
      </c>
      <c r="V14" s="204" t="s">
        <v>1458</v>
      </c>
      <c r="W14" s="204">
        <f t="shared" si="0"/>
        <v>192</v>
      </c>
      <c r="X14" s="236">
        <f t="shared" ca="1" si="1"/>
        <v>39577</v>
      </c>
      <c r="Z14" t="s">
        <v>1436</v>
      </c>
      <c r="AA14" s="334"/>
      <c r="AF14" t="s">
        <v>1692</v>
      </c>
      <c r="AG14" s="334"/>
      <c r="AZ14" s="284"/>
      <c r="BA14" s="286"/>
      <c r="BB14" s="286"/>
      <c r="BC14" s="286"/>
      <c r="BD14" s="286"/>
      <c r="BE14" s="278"/>
      <c r="BF14" s="282"/>
      <c r="BG14" s="273"/>
      <c r="BH14" s="283"/>
      <c r="BI14" s="283"/>
      <c r="BJ14" s="283"/>
      <c r="BM14" t="s">
        <v>1615</v>
      </c>
    </row>
    <row r="15" spans="1:75" ht="95.1" customHeight="1" x14ac:dyDescent="0.25">
      <c r="A15" s="205" t="s">
        <v>1339</v>
      </c>
      <c r="B15" s="229">
        <v>15</v>
      </c>
      <c r="C15" s="206"/>
      <c r="D15" s="293" t="s">
        <v>1615</v>
      </c>
      <c r="E15" s="206"/>
      <c r="F15" s="206"/>
      <c r="G15" s="206" t="s">
        <v>1340</v>
      </c>
      <c r="H15" s="207" t="s">
        <v>1445</v>
      </c>
      <c r="I15" s="260" t="s">
        <v>1536</v>
      </c>
      <c r="J15" t="s">
        <v>1545</v>
      </c>
      <c r="K15" t="s">
        <v>1502</v>
      </c>
      <c r="L15" t="s">
        <v>1554</v>
      </c>
      <c r="M15" t="s">
        <v>1560</v>
      </c>
      <c r="N15" t="s">
        <v>1565</v>
      </c>
      <c r="Q15" t="s">
        <v>1568</v>
      </c>
      <c r="R15" t="s">
        <v>1574</v>
      </c>
      <c r="S15" t="s">
        <v>1579</v>
      </c>
      <c r="U15" s="232">
        <v>17</v>
      </c>
      <c r="V15" s="204" t="s">
        <v>1459</v>
      </c>
      <c r="W15" s="204">
        <f t="shared" si="0"/>
        <v>204</v>
      </c>
      <c r="X15" s="236">
        <f t="shared" ca="1" si="1"/>
        <v>39211</v>
      </c>
      <c r="Z15" t="s">
        <v>1437</v>
      </c>
      <c r="AA15" s="334"/>
      <c r="AF15" t="s">
        <v>1693</v>
      </c>
      <c r="AG15" s="334"/>
      <c r="AZ15" s="284">
        <v>1</v>
      </c>
      <c r="BA15" s="286" t="s">
        <v>1588</v>
      </c>
      <c r="BB15" s="286" t="s">
        <v>1589</v>
      </c>
      <c r="BC15" s="286" t="s">
        <v>1600</v>
      </c>
      <c r="BD15" s="286" t="s">
        <v>1590</v>
      </c>
      <c r="BE15" s="302" t="s">
        <v>1591</v>
      </c>
      <c r="BF15" s="282" t="s">
        <v>1602</v>
      </c>
      <c r="BG15" s="273" t="s">
        <v>1603</v>
      </c>
      <c r="BH15" s="283" t="s">
        <v>1595</v>
      </c>
      <c r="BI15" s="283" t="s">
        <v>1597</v>
      </c>
      <c r="BJ15" s="283" t="s">
        <v>1599</v>
      </c>
      <c r="BM15" s="283" t="s">
        <v>1637</v>
      </c>
    </row>
    <row r="16" spans="1:75" ht="95.1" customHeight="1" x14ac:dyDescent="0.25">
      <c r="A16" s="205" t="s">
        <v>1340</v>
      </c>
      <c r="B16" s="229">
        <v>17</v>
      </c>
      <c r="C16" s="206"/>
      <c r="D16" s="293" t="s">
        <v>1618</v>
      </c>
      <c r="E16" s="206"/>
      <c r="F16" s="206"/>
      <c r="G16" s="206" t="s">
        <v>1341</v>
      </c>
      <c r="H16" s="207" t="s">
        <v>1446</v>
      </c>
      <c r="I16" s="260" t="s">
        <v>1537</v>
      </c>
      <c r="J16" t="s">
        <v>1547</v>
      </c>
      <c r="K16" t="s">
        <v>1558</v>
      </c>
      <c r="L16" t="s">
        <v>1555</v>
      </c>
      <c r="M16" t="s">
        <v>1561</v>
      </c>
      <c r="N16" t="s">
        <v>1566</v>
      </c>
      <c r="Q16" t="s">
        <v>1569</v>
      </c>
      <c r="R16" t="s">
        <v>1575</v>
      </c>
      <c r="S16" t="s">
        <v>1580</v>
      </c>
      <c r="U16" s="235">
        <v>18</v>
      </c>
      <c r="V16" s="204" t="s">
        <v>1460</v>
      </c>
      <c r="W16" s="204">
        <f t="shared" si="0"/>
        <v>216</v>
      </c>
      <c r="X16" s="236">
        <f t="shared" ca="1" si="1"/>
        <v>38846</v>
      </c>
      <c r="Z16" t="s">
        <v>1651</v>
      </c>
      <c r="AA16" s="334"/>
      <c r="AF16" t="s">
        <v>1694</v>
      </c>
      <c r="AG16" s="334"/>
      <c r="AZ16" s="284">
        <v>2</v>
      </c>
      <c r="BA16" s="286" t="s">
        <v>1588</v>
      </c>
      <c r="BB16" s="286" t="s">
        <v>1589</v>
      </c>
      <c r="BC16" s="286" t="s">
        <v>1600</v>
      </c>
      <c r="BD16" s="286" t="s">
        <v>1590</v>
      </c>
      <c r="BE16" s="280" t="s">
        <v>1601</v>
      </c>
      <c r="BF16" s="282" t="s">
        <v>1602</v>
      </c>
      <c r="BG16" s="273" t="s">
        <v>1603</v>
      </c>
      <c r="BH16" s="283" t="s">
        <v>1604</v>
      </c>
      <c r="BI16" s="221" t="s">
        <v>1605</v>
      </c>
      <c r="BJ16" s="283" t="s">
        <v>1599</v>
      </c>
      <c r="BM16" t="s">
        <v>1638</v>
      </c>
    </row>
    <row r="17" spans="1:62" ht="95.1" customHeight="1" x14ac:dyDescent="0.25">
      <c r="A17" s="205" t="s">
        <v>1341</v>
      </c>
      <c r="B17" s="229">
        <v>20</v>
      </c>
      <c r="C17" s="209"/>
      <c r="D17" s="294" t="s">
        <v>1620</v>
      </c>
      <c r="E17" s="209"/>
      <c r="F17" s="209"/>
      <c r="G17" s="206" t="s">
        <v>1342</v>
      </c>
      <c r="H17" s="207" t="s">
        <v>1447</v>
      </c>
      <c r="I17" s="260" t="s">
        <v>1538</v>
      </c>
      <c r="J17" t="s">
        <v>1548</v>
      </c>
      <c r="K17" t="s">
        <v>1551</v>
      </c>
      <c r="L17" t="s">
        <v>1556</v>
      </c>
      <c r="M17" t="s">
        <v>1562</v>
      </c>
      <c r="Q17" t="s">
        <v>1570</v>
      </c>
      <c r="R17" t="s">
        <v>1576</v>
      </c>
      <c r="S17" t="s">
        <v>1581</v>
      </c>
      <c r="U17" s="232" t="s">
        <v>1466</v>
      </c>
      <c r="V17" s="204" t="s">
        <v>1461</v>
      </c>
      <c r="W17" s="204"/>
      <c r="Z17" t="s">
        <v>1652</v>
      </c>
      <c r="AA17" s="334"/>
      <c r="AF17" t="s">
        <v>1695</v>
      </c>
      <c r="AG17" s="334"/>
      <c r="AZ17" s="284">
        <v>3</v>
      </c>
      <c r="BA17" s="275" t="s">
        <v>1667</v>
      </c>
      <c r="BB17" s="274" t="s">
        <v>1668</v>
      </c>
      <c r="BC17" s="274"/>
      <c r="BD17" s="274"/>
      <c r="BE17" s="278"/>
      <c r="BF17" s="282" t="s">
        <v>1602</v>
      </c>
      <c r="BG17" s="273"/>
      <c r="BH17" t="s">
        <v>1671</v>
      </c>
      <c r="BI17" t="s">
        <v>1670</v>
      </c>
      <c r="BJ17" t="s">
        <v>1669</v>
      </c>
    </row>
    <row r="18" spans="1:62" ht="95.1" customHeight="1" x14ac:dyDescent="0.25">
      <c r="A18" s="205" t="s">
        <v>1342</v>
      </c>
      <c r="B18" s="229">
        <v>24</v>
      </c>
      <c r="D18" s="295" t="s">
        <v>1621</v>
      </c>
      <c r="G18" s="209" t="s">
        <v>1343</v>
      </c>
      <c r="H18" s="210" t="s">
        <v>1448</v>
      </c>
      <c r="I18" s="260" t="s">
        <v>1539</v>
      </c>
      <c r="J18" t="s">
        <v>1549</v>
      </c>
      <c r="K18" t="s">
        <v>1552</v>
      </c>
      <c r="L18" t="s">
        <v>1557</v>
      </c>
      <c r="M18" t="s">
        <v>1563</v>
      </c>
      <c r="Q18" t="s">
        <v>1571</v>
      </c>
      <c r="R18" t="s">
        <v>1577</v>
      </c>
      <c r="S18" t="s">
        <v>1582</v>
      </c>
      <c r="T18" t="s">
        <v>1583</v>
      </c>
      <c r="U18" s="232" t="s">
        <v>1467</v>
      </c>
      <c r="V18" s="204" t="s">
        <v>1462</v>
      </c>
      <c r="W18" s="237"/>
      <c r="Z18" t="s">
        <v>1653</v>
      </c>
      <c r="AA18" s="334"/>
      <c r="AF18" t="s">
        <v>1696</v>
      </c>
      <c r="AG18" s="334"/>
      <c r="AZ18" s="284">
        <v>4</v>
      </c>
      <c r="BA18" s="276"/>
      <c r="BB18" s="274"/>
      <c r="BC18" s="274"/>
      <c r="BD18" s="274"/>
      <c r="BE18" s="278"/>
      <c r="BF18" s="282" t="s">
        <v>1602</v>
      </c>
      <c r="BG18" s="273"/>
    </row>
    <row r="19" spans="1:62" ht="95.1" customHeight="1" x14ac:dyDescent="0.25">
      <c r="A19" s="208" t="s">
        <v>1343</v>
      </c>
      <c r="B19" s="230">
        <v>30</v>
      </c>
      <c r="D19" s="295" t="s">
        <v>1622</v>
      </c>
      <c r="U19" s="232" t="s">
        <v>1468</v>
      </c>
      <c r="V19" s="204" t="s">
        <v>1463</v>
      </c>
      <c r="W19" s="237"/>
      <c r="Z19" t="s">
        <v>1682</v>
      </c>
      <c r="AA19" s="334"/>
      <c r="AF19" t="s">
        <v>1697</v>
      </c>
      <c r="AG19" s="334"/>
      <c r="AZ19" s="284">
        <v>5</v>
      </c>
      <c r="BA19" s="277"/>
      <c r="BB19" s="273"/>
      <c r="BC19" s="273"/>
      <c r="BD19" s="273"/>
      <c r="BE19" s="279"/>
      <c r="BF19" s="282" t="s">
        <v>1602</v>
      </c>
      <c r="BG19" s="273"/>
    </row>
    <row r="20" spans="1:62" ht="95.1" customHeight="1" x14ac:dyDescent="0.25">
      <c r="D20" s="295" t="s">
        <v>1623</v>
      </c>
      <c r="U20" s="232" t="s">
        <v>1469</v>
      </c>
      <c r="V20" s="204" t="s">
        <v>1464</v>
      </c>
      <c r="W20" s="237"/>
      <c r="AF20" t="s">
        <v>1698</v>
      </c>
      <c r="AG20" s="334"/>
      <c r="AZ20" s="284">
        <v>6</v>
      </c>
      <c r="BA20" s="277"/>
      <c r="BB20" s="274"/>
      <c r="BC20" s="274"/>
      <c r="BD20" s="274"/>
      <c r="BE20" s="278"/>
      <c r="BF20" s="282" t="s">
        <v>1602</v>
      </c>
      <c r="BG20" s="273"/>
      <c r="BH20" s="204"/>
      <c r="BI20" s="204"/>
    </row>
    <row r="21" spans="1:62" ht="95.1" customHeight="1" x14ac:dyDescent="0.25">
      <c r="D21" s="295" t="s">
        <v>1617</v>
      </c>
      <c r="U21" s="232" t="s">
        <v>1470</v>
      </c>
      <c r="V21" s="204" t="s">
        <v>1465</v>
      </c>
      <c r="W21" s="237"/>
      <c r="AF21" t="s">
        <v>1699</v>
      </c>
      <c r="AG21" s="334"/>
      <c r="AH21" t="s">
        <v>1666</v>
      </c>
      <c r="AZ21" s="284">
        <v>7</v>
      </c>
      <c r="BA21" s="277"/>
      <c r="BB21" s="274"/>
      <c r="BC21" s="274"/>
      <c r="BD21" s="274"/>
      <c r="BE21" s="278"/>
      <c r="BF21" s="282" t="s">
        <v>1602</v>
      </c>
      <c r="BG21" s="273"/>
    </row>
    <row r="22" spans="1:62" ht="95.1" customHeight="1" x14ac:dyDescent="0.25">
      <c r="D22" s="295" t="s">
        <v>1624</v>
      </c>
      <c r="U22" s="233"/>
      <c r="W22" s="234"/>
    </row>
    <row r="23" spans="1:62" ht="95.1" customHeight="1" x14ac:dyDescent="0.25">
      <c r="D23" s="274" t="s">
        <v>1625</v>
      </c>
    </row>
    <row r="24" spans="1:62" ht="95.1" customHeight="1" x14ac:dyDescent="0.25">
      <c r="D24" s="274" t="s">
        <v>1616</v>
      </c>
    </row>
    <row r="25" spans="1:62" ht="95.1" customHeight="1" x14ac:dyDescent="0.25">
      <c r="D25" s="274" t="s">
        <v>1626</v>
      </c>
    </row>
    <row r="26" spans="1:62" ht="95.1" customHeight="1" x14ac:dyDescent="0.25">
      <c r="D26" s="274" t="s">
        <v>1627</v>
      </c>
    </row>
    <row r="27" spans="1:62" ht="95.1" customHeight="1" x14ac:dyDescent="0.25">
      <c r="D27" s="274" t="s">
        <v>1619</v>
      </c>
    </row>
    <row r="42" spans="27:29" ht="95.1" customHeight="1" x14ac:dyDescent="0.25">
      <c r="AA42" s="231"/>
      <c r="AC42" s="231"/>
    </row>
    <row r="43" spans="27:29" ht="95.1" customHeight="1" x14ac:dyDescent="0.25">
      <c r="AA43" s="231"/>
      <c r="AC43" s="231"/>
    </row>
    <row r="44" spans="27:29" ht="95.1" customHeight="1" x14ac:dyDescent="0.25">
      <c r="AA44" s="231"/>
      <c r="AC44" s="231"/>
    </row>
    <row r="45" spans="27:29" ht="95.1" customHeight="1" x14ac:dyDescent="0.25">
      <c r="AA45" s="231"/>
      <c r="AC45" s="231"/>
    </row>
    <row r="46" spans="27:29" ht="95.1" customHeight="1" x14ac:dyDescent="0.25">
      <c r="AA46" s="231"/>
      <c r="AC46" s="231"/>
    </row>
    <row r="47" spans="27:29" ht="95.1" customHeight="1" x14ac:dyDescent="0.25">
      <c r="AA47" s="231"/>
      <c r="AC47" s="231"/>
    </row>
    <row r="48" spans="27:29" ht="95.1" customHeight="1" x14ac:dyDescent="0.25">
      <c r="AA48" s="231"/>
      <c r="AC48" s="231"/>
    </row>
    <row r="49" spans="27:29" ht="95.1" customHeight="1" x14ac:dyDescent="0.25">
      <c r="AA49" s="231"/>
      <c r="AC49" s="231"/>
    </row>
    <row r="50" spans="27:29" ht="95.1" customHeight="1" x14ac:dyDescent="0.25">
      <c r="AA50" s="231"/>
      <c r="AC50" s="231"/>
    </row>
    <row r="51" spans="27:29" ht="95.1" customHeight="1" x14ac:dyDescent="0.25">
      <c r="AA51" s="231"/>
      <c r="AC51" s="231"/>
    </row>
    <row r="52" spans="27:29" ht="95.1" customHeight="1" x14ac:dyDescent="0.25">
      <c r="AA52" s="231"/>
      <c r="AC52" s="231"/>
    </row>
    <row r="53" spans="27:29" ht="95.1" customHeight="1" x14ac:dyDescent="0.25">
      <c r="AA53" s="231"/>
      <c r="AC53" s="231"/>
    </row>
  </sheetData>
  <mergeCells count="7">
    <mergeCell ref="BA2:BD2"/>
    <mergeCell ref="AZ1:BJ1"/>
    <mergeCell ref="U1:W1"/>
    <mergeCell ref="G1:T1"/>
    <mergeCell ref="AB1:AC1"/>
    <mergeCell ref="AD1:AE1"/>
    <mergeCell ref="AF1:AG1"/>
  </mergeCells>
  <phoneticPr fontId="74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A4:J160"/>
  <sheetViews>
    <sheetView showZeros="0" tabSelected="1" topLeftCell="A34" zoomScale="110" zoomScaleNormal="110" zoomScaleSheetLayoutView="80" workbookViewId="0">
      <selection activeCell="F39" sqref="F39"/>
    </sheetView>
  </sheetViews>
  <sheetFormatPr baseColWidth="10" defaultColWidth="11.42578125" defaultRowHeight="14.25" x14ac:dyDescent="0.2"/>
  <cols>
    <col min="1" max="1" width="5.5703125" style="4" customWidth="1"/>
    <col min="2" max="2" width="3.7109375" style="4" customWidth="1"/>
    <col min="3" max="3" width="33.5703125" style="4" customWidth="1"/>
    <col min="4" max="4" width="48.7109375" style="4" customWidth="1"/>
    <col min="5" max="5" width="32.140625" style="4" customWidth="1"/>
    <col min="6" max="6" width="30.85546875" style="4" customWidth="1"/>
    <col min="7" max="7" width="37" style="4" customWidth="1"/>
    <col min="8" max="8" width="10" style="4" customWidth="1"/>
    <col min="9" max="9" width="11.42578125" style="4"/>
    <col min="10" max="10" width="13.5703125" style="4" customWidth="1"/>
    <col min="11" max="16384" width="11.42578125" style="4"/>
  </cols>
  <sheetData>
    <row r="4" spans="1:10" ht="27.75" x14ac:dyDescent="0.2">
      <c r="A4" s="1"/>
      <c r="D4" s="222" t="s">
        <v>1404</v>
      </c>
      <c r="E4" s="223" t="str">
        <f>IF(ISBLANK(E7),"",VLOOKUP($E$7,'RECAP PLAN DE SEANCE ADULTE'!A7:B373,2,0))</f>
        <v>Adultes/Ado</v>
      </c>
    </row>
    <row r="5" spans="1:10" ht="24.75" customHeight="1" x14ac:dyDescent="0.2">
      <c r="D5" s="227" t="s">
        <v>1413</v>
      </c>
    </row>
    <row r="6" spans="1:10" ht="18.75" customHeight="1" x14ac:dyDescent="0.2"/>
    <row r="7" spans="1:10" ht="18" customHeight="1" x14ac:dyDescent="0.2">
      <c r="D7" s="49" t="s">
        <v>1241</v>
      </c>
      <c r="E7" s="50" t="s">
        <v>4</v>
      </c>
    </row>
    <row r="8" spans="1:10" x14ac:dyDescent="0.2">
      <c r="C8" s="51" t="s">
        <v>1238</v>
      </c>
    </row>
    <row r="9" spans="1:10" ht="15" thickBot="1" x14ac:dyDescent="0.25"/>
    <row r="10" spans="1:10" x14ac:dyDescent="0.2">
      <c r="B10" s="52"/>
      <c r="C10" s="53"/>
      <c r="D10" s="53"/>
      <c r="E10" s="53"/>
      <c r="F10" s="53"/>
      <c r="G10" s="53"/>
      <c r="H10" s="53"/>
      <c r="I10" s="53"/>
      <c r="J10" s="54"/>
    </row>
    <row r="11" spans="1:10" ht="23.25" x14ac:dyDescent="0.25">
      <c r="B11" s="55"/>
      <c r="C11" s="401" t="s">
        <v>1584</v>
      </c>
      <c r="D11" s="401"/>
      <c r="E11" s="401"/>
      <c r="F11" s="401"/>
      <c r="G11" s="354"/>
      <c r="H11" s="354"/>
      <c r="I11" s="354"/>
      <c r="J11" s="56"/>
    </row>
    <row r="12" spans="1:10" ht="28.5" customHeight="1" x14ac:dyDescent="0.25">
      <c r="B12" s="55"/>
      <c r="C12" s="57" t="s">
        <v>1373</v>
      </c>
      <c r="D12" s="402" t="str">
        <f>IF(ISBLANK(E7),"",VLOOKUP($E$7,'RECAP PLAN DE SEANCE ADULTE'!A7:AJ1511,3,0))</f>
        <v>Etude des parades avec les membre supérieurs</v>
      </c>
      <c r="E12" s="403"/>
      <c r="J12" s="56"/>
    </row>
    <row r="13" spans="1:10" ht="12.75" customHeight="1" x14ac:dyDescent="0.2">
      <c r="B13" s="55"/>
      <c r="J13" s="56"/>
    </row>
    <row r="14" spans="1:10" ht="24" customHeight="1" x14ac:dyDescent="0.25">
      <c r="B14" s="55"/>
      <c r="C14" s="13" t="s">
        <v>1380</v>
      </c>
      <c r="D14" s="300" t="str">
        <f>IF(ISBLANK(VLOOKUP($E$7,'RECAP PLAN DE SEANCE ADULTE'!A7:AJ15,6,0)),"",VLOOKUP($E$7,'RECAP PLAN DE SEANCE ADULTE'!$A$7:$AJ$1240,6,0))</f>
        <v>Acquisition du chemin moteur des bras 88</v>
      </c>
      <c r="J14" s="56"/>
    </row>
    <row r="15" spans="1:10" ht="15.75" x14ac:dyDescent="0.25">
      <c r="B15" s="55"/>
      <c r="C15" s="13"/>
      <c r="D15" s="58"/>
      <c r="J15" s="56"/>
    </row>
    <row r="16" spans="1:10" ht="19.5" customHeight="1" x14ac:dyDescent="0.25">
      <c r="B16" s="55"/>
      <c r="C16" s="13" t="s">
        <v>1386</v>
      </c>
      <c r="D16" s="365" t="s">
        <v>1378</v>
      </c>
      <c r="E16" s="365"/>
      <c r="F16" s="365"/>
      <c r="J16" s="56"/>
    </row>
    <row r="17" spans="2:10" ht="9.75" customHeight="1" x14ac:dyDescent="0.25">
      <c r="B17" s="55"/>
      <c r="C17" s="13"/>
      <c r="D17" s="59"/>
      <c r="E17" s="59"/>
      <c r="F17" s="59"/>
      <c r="J17" s="56"/>
    </row>
    <row r="18" spans="2:10" ht="20.25" customHeight="1" x14ac:dyDescent="0.25">
      <c r="B18" s="55"/>
      <c r="C18" s="13" t="s">
        <v>1408</v>
      </c>
      <c r="D18" s="365" t="str">
        <f>IF(ISBLANK(VLOOKUP($E$7,'RECAP PLAN DE SEANCE ADULTE'!$A$7:$AJ$1240,9,0)),"",VLOOKUP($E$7,'RECAP PLAN DE SEANCE ADULTE'!$A$7:$AJ$1240,9,0))</f>
        <v>NOIR 1 DAN</v>
      </c>
      <c r="E18" s="365"/>
      <c r="F18" s="365"/>
      <c r="J18" s="56"/>
    </row>
    <row r="19" spans="2:10" ht="10.5" customHeight="1" x14ac:dyDescent="0.25">
      <c r="B19" s="55"/>
      <c r="C19" s="13"/>
      <c r="D19" s="59"/>
      <c r="J19" s="56"/>
    </row>
    <row r="20" spans="2:10" ht="15" x14ac:dyDescent="0.25">
      <c r="B20" s="55"/>
      <c r="C20" s="13" t="s">
        <v>1409</v>
      </c>
      <c r="D20" s="244">
        <f>IF(ISBLANK(VLOOKUP($E$7,'RECAP PLAN DE SEANCE ADULTE'!$A$7:$AJ$1240,10,0)),"",VLOOKUP($E$7,'RECAP PLAN DE SEANCE ADULTE'!$A$7:$AJ$1240,10,0))</f>
        <v>15</v>
      </c>
      <c r="J20" s="56"/>
    </row>
    <row r="21" spans="2:10" ht="12" customHeight="1" x14ac:dyDescent="0.25">
      <c r="B21" s="55"/>
      <c r="C21" s="13"/>
      <c r="J21" s="56"/>
    </row>
    <row r="22" spans="2:10" ht="20.25" x14ac:dyDescent="0.3">
      <c r="B22" s="55"/>
      <c r="C22" s="13" t="s">
        <v>1412</v>
      </c>
      <c r="D22" s="266" t="str">
        <f>IF(ISBLANK(VLOOKUP($E$7,'RECAP PLAN DE SEANCE ADULTE'!$A$7:$AJ$1240,11,0)),"",VLOOKUP($E$7,'RECAP PLAN DE SEANCE ADULTE'!$A$7:$AJ$1240,11,0))</f>
        <v>CADETS 2</v>
      </c>
      <c r="E22" s="245" t="s">
        <v>1350</v>
      </c>
      <c r="F22" s="309">
        <f ca="1">IF(ISBLANK(VLOOKUP($E$7,'RECAP PLAN DE SEANCE ADULTE'!$A$7:$AJ$1240,14,0)),"",VLOOKUP($E$7,'RECAP PLAN DE SEANCE ADULTE'!$A$7:$AJ$1240,14,0))</f>
        <v>39942</v>
      </c>
      <c r="J22" s="56"/>
    </row>
    <row r="23" spans="2:10" ht="22.5" customHeight="1" x14ac:dyDescent="0.25">
      <c r="B23" s="55"/>
      <c r="C23" s="13"/>
      <c r="D23" s="60"/>
      <c r="G23" s="319" t="s">
        <v>1678</v>
      </c>
      <c r="J23" s="56"/>
    </row>
    <row r="24" spans="2:10" ht="23.25" customHeight="1" x14ac:dyDescent="0.25">
      <c r="B24" s="55"/>
      <c r="C24" s="13"/>
      <c r="E24" s="264" t="s">
        <v>1405</v>
      </c>
      <c r="F24" s="265" t="str">
        <f>IF(ISBLANK(VLOOKUP($E$7,'RECAP PLAN DE SEANCE ADULTE'!$A$7:$AJ$1240,12,0)),"",VLOOKUP($E$7,'RECAP PLAN DE SEANCE ADULTE'!$A$7:$AJ$1240,12,0))</f>
        <v>19H15-20H45</v>
      </c>
      <c r="G24" s="320" t="str">
        <f>IF(ISBLANK(E4),"",VLOOKUP($E$4,'RECAP PLAN DE SEANCE ADULTE'!F1:M4,3,0))</f>
        <v>1h15</v>
      </c>
      <c r="J24" s="56"/>
    </row>
    <row r="25" spans="2:10" ht="15" x14ac:dyDescent="0.25">
      <c r="B25" s="55"/>
      <c r="C25" s="13"/>
      <c r="J25" s="56"/>
    </row>
    <row r="26" spans="2:10" ht="24" customHeight="1" x14ac:dyDescent="0.2">
      <c r="B26" s="55"/>
      <c r="C26" s="366" t="s">
        <v>1479</v>
      </c>
      <c r="D26" s="367"/>
      <c r="E26" s="367"/>
      <c r="F26" s="367"/>
      <c r="G26" s="367"/>
      <c r="J26" s="56"/>
    </row>
    <row r="27" spans="2:10" s="254" customFormat="1" ht="29.25" customHeight="1" x14ac:dyDescent="0.25">
      <c r="B27" s="255"/>
      <c r="C27" s="256" t="s">
        <v>1488</v>
      </c>
      <c r="D27" s="254" t="s">
        <v>1480</v>
      </c>
      <c r="E27" s="254" t="s">
        <v>1478</v>
      </c>
      <c r="F27" s="254" t="s">
        <v>1477</v>
      </c>
      <c r="G27" s="254" t="s">
        <v>1485</v>
      </c>
      <c r="J27" s="257"/>
    </row>
    <row r="28" spans="2:10" ht="55.5" customHeight="1" x14ac:dyDescent="0.2">
      <c r="B28" s="55"/>
      <c r="C28" s="258" t="str">
        <f>IF(ISBLANK(VLOOKUP($E$7,'RECAP PLAN DE SEANCE ADULTE'!$A$7:$AJ$1240,15,0)),"",VLOOKUP($E$7,'RECAP PLAN DE SEANCE ADULTE'!$A$7:$AJ$1240,15,0))</f>
        <v>TEKKI SHODAN-HEIAN SHODAN-HEIAN NIDAN-HEIAN SANDAN-HEIAN YONDAN-HEIAN GODAN</v>
      </c>
      <c r="D28" s="258" t="str">
        <f>IF(ISBLANK(VLOOKUP($E$7,'RECAP PLAN DE SEANCE ADULTE'!$A$7:$AJ$1240,16,0)),"",VLOOKUP($E$7,'RECAP PLAN DE SEANCE ADULTE'!$A$7:$AJ$1240,16,0))</f>
        <v>TEKKI SHODAN-HEIAN SHODAN-HEIAN NIDAN-HEIAN SANDAN-HEIAN YONDAN-HEIAN GODAN</v>
      </c>
      <c r="E28" s="258" t="str">
        <f>IF(ISBLANK(VLOOKUP($E$7,'RECAP PLAN DE SEANCE ADULTE'!$A$7:$AJ$1240,17,0)),"",VLOOKUP($E$7,'RECAP PLAN DE SEANCE ADULTE'!$A$7:$AJ$1240,17,0))</f>
        <v>5 PINAN - NAIFANCHI SHODAN-KATA KIHON KUMITE</v>
      </c>
      <c r="F28" s="258" t="str">
        <f>IF(ISBLANK(VLOOKUP($E$7,'RECAP PLAN DE SEANCE ADULTE'!$A$7:$AJ$1240,18,0)),"",VLOOKUP($E$7,'RECAP PLAN DE SEANCE ADULTE'!$A$7:$AJ$1240,18,0))</f>
        <v>5 PINAN-NAIFANSHI SHODAN</v>
      </c>
      <c r="G28" s="258" t="str">
        <f>IF(ISBLANK(VLOOKUP($E$7,'RECAP PLAN DE SEANCE ADULTE'!$A$7:$AJ$1240,15,0)),"",VLOOKUP($E$7,'RECAP PLAN DE SEANCE ADULTE'!$A$7:$AJ$1240,19,0))</f>
        <v>SANCHIN-GEKI SAI DAI ICHI-GEKI SAI DAI NI-SAIFA-SEYUNCHIN</v>
      </c>
      <c r="J28" s="56"/>
    </row>
    <row r="29" spans="2:10" ht="13.5" customHeight="1" x14ac:dyDescent="0.2">
      <c r="B29" s="55"/>
      <c r="C29" s="258"/>
      <c r="D29" s="258"/>
      <c r="E29" s="258"/>
      <c r="F29" s="258"/>
      <c r="G29" s="258"/>
      <c r="J29" s="56"/>
    </row>
    <row r="30" spans="2:10" s="254" customFormat="1" ht="29.25" customHeight="1" x14ac:dyDescent="0.25">
      <c r="B30" s="255"/>
      <c r="C30" s="256" t="s">
        <v>1486</v>
      </c>
      <c r="D30" s="254" t="s">
        <v>1487</v>
      </c>
      <c r="E30" s="254" t="s">
        <v>1484</v>
      </c>
      <c r="F30" s="254" t="s">
        <v>1483</v>
      </c>
      <c r="G30" s="254" t="s">
        <v>1482</v>
      </c>
      <c r="J30" s="257"/>
    </row>
    <row r="31" spans="2:10" s="254" customFormat="1" ht="29.25" customHeight="1" x14ac:dyDescent="0.25">
      <c r="B31" s="255"/>
      <c r="C31" s="258" t="str">
        <f>IF(ISBLANK(VLOOKUP($E$7,'RECAP PLAN DE SEANCE ADULTE'!$A$7:$AJ$1240,20,0)),"",VLOOKUP($E$7,'RECAP PLAN DE SEANCE ADULTE'!$A$7:$AJ$1240,20,0))</f>
        <v>5 PINAN-TSUKI NO KATA</v>
      </c>
      <c r="D31" s="258" t="str">
        <f>IF(ISBLANK(VLOOKUP($E$7,'RECAP PLAN DE SEANCE ADULTE'!$A$7:$AJ$1240,21,0)),"",VLOOKUP($E$7,'RECAP PLAN DE SEANCE ADULTE'!$A$7:$AJ$1240,21,0))</f>
        <v>SANSHIN-KANSHIWA-KANSHU-SEICHIN-SEISAN</v>
      </c>
      <c r="E31" s="258">
        <f>IF(ISBLANK(VLOOKUP($E$7,'RECAP PLAN DE SEANCE ADULTE'!$A$7:$AJ$1240,22,0)),"",VLOOKUP($E$7,'RECAP PLAN DE SEANCE ADULTE'!$A$7:$AJ$1240,22,0))</f>
        <v>0</v>
      </c>
      <c r="F31" s="258">
        <f>IF(ISBLANK(VLOOKUP($E$7,'RECAP PLAN DE SEANCE ADULTE'!$A$7:$AJ$1240,23,0)),"",VLOOKUP($E$7,'RECAP PLAN DE SEANCE ADULTE'!$A$7:$AJ$1240,23,0))</f>
        <v>0</v>
      </c>
      <c r="G31" s="258" t="str">
        <f>IF(ISBLANK(VLOOKUP($E$7,'RECAP PLAN DE SEANCE ADULTE'!$A$7:$AJ$1240,24,0)),"",VLOOKUP($E$7,'RECAP PLAN DE SEANCE ADULTE'!$A$7:$AJ$1240,24,0))</f>
        <v>5 HEIAN-BASSAI</v>
      </c>
      <c r="J31" s="257"/>
    </row>
    <row r="32" spans="2:10" s="254" customFormat="1" ht="9.75" customHeight="1" x14ac:dyDescent="0.25">
      <c r="B32" s="255"/>
      <c r="C32" s="258"/>
      <c r="D32" s="258"/>
      <c r="E32" s="258"/>
      <c r="F32" s="258"/>
      <c r="G32" s="258"/>
      <c r="J32" s="257"/>
    </row>
    <row r="33" spans="2:10" s="254" customFormat="1" ht="29.25" customHeight="1" x14ac:dyDescent="0.25">
      <c r="B33" s="255"/>
      <c r="C33" s="256" t="s">
        <v>1489</v>
      </c>
      <c r="D33" s="254" t="s">
        <v>1481</v>
      </c>
      <c r="E33" s="254" t="s">
        <v>1490</v>
      </c>
      <c r="I33" s="312" t="str">
        <f>IF(ISBLANK(E4),"",VLOOKUP($E$4,'RECAP PLAN DE SEANCE ADULTE'!F1:M4,4,0))</f>
        <v>75</v>
      </c>
      <c r="J33" s="257"/>
    </row>
    <row r="34" spans="2:10" s="254" customFormat="1" ht="74.25" customHeight="1" x14ac:dyDescent="0.35">
      <c r="B34" s="255"/>
      <c r="C34" s="258" t="str">
        <f>IF(ISBLANK(VLOOKUP($E$7,'RECAP PLAN DE SEANCE ADULTE'!$A$7:$AJ$1240,25,0)),"",VLOOKUP($E$7,'RECAP PLAN DE SEANCE ADULTE'!$A$7:$AJ$1240,25,0))</f>
        <v>5 PINAN-PATSAI DAI</v>
      </c>
      <c r="D34" s="258" t="str">
        <f>IF(ISBLANK(VLOOKUP($E$7,'RECAP PLAN DE SEANCE ADULTE'!$A$7:$AJ$1240,26,0)),"",VLOOKUP($E$7,'RECAP PLAN DE SEANCE ADULTE'!$A$7:$AJ$1240,26,0))</f>
        <v>5 PINAN - NAIHANSHI SHODAN</v>
      </c>
      <c r="E34" s="258">
        <f>IF(ISBLANK(VLOOKUP($E$7,'RECAP PLAN DE SEANCE ADULTE'!$A$7:$AJ$1240,27,0)),"",VLOOKUP($E$7,'RECAP PLAN DE SEANCE ADULTE'!$A$7:$AJ$1240,27,0))</f>
        <v>0</v>
      </c>
      <c r="F34" s="318" t="e" cm="1">
        <f t="array" aca="1" ref="F34" ca="1">INDIRECT(VLOOKUP($D$39,DATAS!$AB$2:$AB$7,2,))</f>
        <v>#REF!</v>
      </c>
      <c r="H34" s="359" t="s">
        <v>1674</v>
      </c>
      <c r="I34" s="360"/>
      <c r="J34" s="361"/>
    </row>
    <row r="35" spans="2:10" s="254" customFormat="1" ht="14.25" customHeight="1" x14ac:dyDescent="0.25">
      <c r="B35" s="255"/>
      <c r="C35" s="258"/>
      <c r="D35" s="258"/>
      <c r="E35" s="258"/>
      <c r="H35" s="254" t="s">
        <v>1677</v>
      </c>
      <c r="I35" s="254" t="s">
        <v>1675</v>
      </c>
      <c r="J35" s="257" t="s">
        <v>1676</v>
      </c>
    </row>
    <row r="36" spans="2:10" ht="24.75" customHeight="1" x14ac:dyDescent="0.35">
      <c r="B36" s="55"/>
      <c r="C36" s="267" t="s">
        <v>1382</v>
      </c>
      <c r="D36" s="268" t="s">
        <v>1385</v>
      </c>
      <c r="H36" s="321">
        <v>2</v>
      </c>
      <c r="I36" s="321">
        <f>H36</f>
        <v>2</v>
      </c>
      <c r="J36" s="322">
        <f>I33-I36</f>
        <v>73</v>
      </c>
    </row>
    <row r="37" spans="2:10" ht="18" customHeight="1" x14ac:dyDescent="0.35">
      <c r="B37" s="55"/>
      <c r="C37" s="267"/>
      <c r="D37" s="268"/>
      <c r="H37" s="321"/>
      <c r="I37" s="321"/>
      <c r="J37" s="322"/>
    </row>
    <row r="38" spans="2:10" s="297" customFormat="1" ht="40.5" customHeight="1" x14ac:dyDescent="0.2">
      <c r="B38" s="298"/>
      <c r="C38" s="299" t="s">
        <v>1353</v>
      </c>
      <c r="D38" s="299" t="s">
        <v>1507</v>
      </c>
      <c r="E38" s="299" t="s">
        <v>1630</v>
      </c>
      <c r="F38" s="299" t="s">
        <v>1356</v>
      </c>
      <c r="G38" s="299" t="s">
        <v>1357</v>
      </c>
      <c r="H38" s="323"/>
      <c r="I38" s="321"/>
      <c r="J38" s="322"/>
    </row>
    <row r="39" spans="2:10" ht="40.5" customHeight="1" x14ac:dyDescent="0.2">
      <c r="B39" s="55"/>
      <c r="C39" s="315" t="s">
        <v>1437</v>
      </c>
      <c r="D39" s="315" t="s">
        <v>1656</v>
      </c>
      <c r="E39" s="315" t="s">
        <v>1665</v>
      </c>
      <c r="F39" s="315" t="s">
        <v>1444</v>
      </c>
      <c r="G39" s="315" t="s">
        <v>1473</v>
      </c>
      <c r="H39" s="321"/>
      <c r="I39" s="321"/>
      <c r="J39" s="322"/>
    </row>
    <row r="40" spans="2:10" ht="153.75" customHeight="1" x14ac:dyDescent="0.2">
      <c r="B40" s="55"/>
      <c r="C40" s="204"/>
      <c r="D40" s="204"/>
      <c r="E40" s="204"/>
      <c r="F40" s="204"/>
      <c r="G40" s="204"/>
      <c r="H40" s="321"/>
      <c r="I40" s="321"/>
      <c r="J40" s="322"/>
    </row>
    <row r="41" spans="2:10" ht="24.95" customHeight="1" x14ac:dyDescent="0.2">
      <c r="B41" s="55"/>
      <c r="C41" s="306" t="s">
        <v>1684</v>
      </c>
      <c r="D41" s="61"/>
      <c r="E41" s="61"/>
      <c r="F41" s="62"/>
      <c r="G41" s="327"/>
      <c r="H41" s="314">
        <v>0</v>
      </c>
      <c r="I41" s="314">
        <f>IF(ISBLANK(H41),"",(H41+I36))</f>
        <v>2</v>
      </c>
      <c r="J41" s="324">
        <f>IF(ISBLANK(H41),"",(J36-I41))</f>
        <v>71</v>
      </c>
    </row>
    <row r="42" spans="2:10" x14ac:dyDescent="0.2">
      <c r="B42" s="55"/>
      <c r="C42" s="374" t="str">
        <f>IF(ISBLANK(VLOOKUP($E$7,'RECAP PLAN DE SEANCE ADULTE'!$A$7:$AJ$1240,30,0)),"",VLOOKUP($E$7,'RECAP PLAN DE SEANCE ADULTE'!$A$7:$AJ$1240,30,0))</f>
        <v>cardio</v>
      </c>
      <c r="D42" s="375"/>
      <c r="E42" s="375"/>
      <c r="F42" s="376"/>
      <c r="H42" s="321"/>
      <c r="I42" s="321"/>
      <c r="J42" s="322"/>
    </row>
    <row r="43" spans="2:10" x14ac:dyDescent="0.2">
      <c r="B43" s="55"/>
      <c r="C43" s="377"/>
      <c r="D43" s="378"/>
      <c r="E43" s="378"/>
      <c r="F43" s="379"/>
      <c r="H43" s="321"/>
      <c r="I43" s="321"/>
      <c r="J43" s="322"/>
    </row>
    <row r="44" spans="2:10" ht="24.95" customHeight="1" x14ac:dyDescent="0.2">
      <c r="B44" s="55"/>
      <c r="C44" s="307" t="s">
        <v>1389</v>
      </c>
      <c r="D44" s="61"/>
      <c r="E44" s="61"/>
      <c r="F44" s="62"/>
      <c r="G44" s="327"/>
      <c r="H44" s="314">
        <v>0</v>
      </c>
      <c r="I44" s="314">
        <f>IF(ISBLANK(H44),"",(H44+I39))</f>
        <v>0</v>
      </c>
      <c r="J44" s="324">
        <f>IF(ISBLANK(H44),"",(J41-I44))</f>
        <v>71</v>
      </c>
    </row>
    <row r="45" spans="2:10" x14ac:dyDescent="0.2">
      <c r="B45" s="55"/>
      <c r="C45" s="380" t="str">
        <f>IF(ISBLANK(VLOOKUP($E$7,'RECAP PLAN DE SEANCE ADULTE'!$A$7:$AJ$1240,31,0)),"",VLOOKUP($E$7,'RECAP PLAN DE SEANCE ADULTE'!$A$7:$AJ$1240,31,0))</f>
        <v>jambes</v>
      </c>
      <c r="D45" s="381"/>
      <c r="E45" s="381"/>
      <c r="F45" s="382"/>
      <c r="H45" s="321"/>
      <c r="I45" s="321"/>
      <c r="J45" s="322"/>
    </row>
    <row r="46" spans="2:10" x14ac:dyDescent="0.2">
      <c r="B46" s="55"/>
      <c r="C46" s="383"/>
      <c r="D46" s="384"/>
      <c r="E46" s="384"/>
      <c r="F46" s="385"/>
      <c r="H46" s="321"/>
      <c r="I46" s="321"/>
      <c r="J46" s="322"/>
    </row>
    <row r="47" spans="2:10" ht="24.95" customHeight="1" x14ac:dyDescent="0.2">
      <c r="B47" s="55"/>
      <c r="C47" s="307" t="s">
        <v>1606</v>
      </c>
      <c r="D47" s="61"/>
      <c r="E47" s="61"/>
      <c r="F47" s="62"/>
      <c r="G47" s="327"/>
      <c r="H47" s="314">
        <v>0</v>
      </c>
      <c r="I47" s="314">
        <f>IF(ISBLANK(H47),"",(H47+I42))</f>
        <v>0</v>
      </c>
      <c r="J47" s="324">
        <f>IF(ISBLANK(H47),"",(J44-I47))</f>
        <v>71</v>
      </c>
    </row>
    <row r="48" spans="2:10" x14ac:dyDescent="0.2">
      <c r="B48" s="55"/>
      <c r="C48" s="386" t="str">
        <f>IF(ISBLANK(VLOOKUP($E$7,'RECAP PLAN DE SEANCE ADULTE'!$A$7:$BB$1240,32,0)),"",VLOOKUP($E$7,'RECAP PLAN DE SEANCE ADULTE'!$A$7:$BB$1240,32,0))</f>
        <v>E3 5 Techniques sur 7, minimum 3 fois, à droite ou à gauche Mae Geri jambe avant Mae Geri jambe arrière Mawashi geri jambe arrière Mawashi geri jambe avant Oi Tsuki Jodan Gyaku Tsuki Shudan Kisami tsuki suivi de Gyaku Tsuki</v>
      </c>
      <c r="D48" s="387"/>
      <c r="E48" s="387"/>
      <c r="F48" s="388"/>
      <c r="H48" s="321"/>
      <c r="I48" s="321"/>
      <c r="J48" s="322"/>
    </row>
    <row r="49" spans="2:10" x14ac:dyDescent="0.2">
      <c r="B49" s="55"/>
      <c r="C49" s="389"/>
      <c r="D49" s="390"/>
      <c r="E49" s="390"/>
      <c r="F49" s="391"/>
      <c r="H49" s="321"/>
      <c r="I49" s="321"/>
      <c r="J49" s="322"/>
    </row>
    <row r="50" spans="2:10" ht="24.95" customHeight="1" x14ac:dyDescent="0.2">
      <c r="B50" s="55"/>
      <c r="C50" s="308" t="s">
        <v>1607</v>
      </c>
      <c r="D50" s="303"/>
      <c r="E50" s="303"/>
      <c r="F50" s="62"/>
      <c r="G50" s="327"/>
      <c r="H50" s="314">
        <v>0</v>
      </c>
      <c r="I50" s="314">
        <f>IF(ISBLANK(H50),"",(H50+I45))</f>
        <v>0</v>
      </c>
      <c r="J50" s="324">
        <f>IF(ISBLANK(H50),"",(J47-I50))</f>
        <v>71</v>
      </c>
    </row>
    <row r="51" spans="2:10" x14ac:dyDescent="0.2">
      <c r="B51" s="55"/>
      <c r="C51" s="368" t="str">
        <f>IF(ISBLANK(VLOOKUP($E$7,'RECAP PLAN DE SEANCE ADULTE'!$A$7:$BB$1240,33,0)),"",VLOOKUP($E$7,'RECAP PLAN DE SEANCE ADULTE'!$A$7:$BB$1240,33,0))</f>
        <v>KIHON IPPON KUMITE 5 attaques , une fois à droite, une fois à gauche Oi Tsuki Jodan Gyaku Tsuki Shudan Mae Geri Mawashi geri Yoko Geri Mae Geri jambe avant</v>
      </c>
      <c r="D51" s="369"/>
      <c r="E51" s="369"/>
      <c r="F51" s="370"/>
      <c r="H51" s="321"/>
      <c r="I51" s="321"/>
      <c r="J51" s="322"/>
    </row>
    <row r="52" spans="2:10" x14ac:dyDescent="0.2">
      <c r="B52" s="55"/>
      <c r="C52" s="371"/>
      <c r="D52" s="372"/>
      <c r="E52" s="372"/>
      <c r="F52" s="373"/>
      <c r="H52" s="321"/>
      <c r="I52" s="321"/>
      <c r="J52" s="322"/>
    </row>
    <row r="53" spans="2:10" ht="24.95" customHeight="1" x14ac:dyDescent="0.2">
      <c r="B53" s="55"/>
      <c r="C53" s="308" t="s">
        <v>1608</v>
      </c>
      <c r="D53" s="304"/>
      <c r="E53" s="304"/>
      <c r="F53" s="305"/>
      <c r="G53" s="327"/>
      <c r="H53" s="314">
        <v>0</v>
      </c>
      <c r="I53" s="314">
        <f>IF(ISBLANK(H53),"",(H53+I48))</f>
        <v>0</v>
      </c>
      <c r="J53" s="324">
        <f>IF(ISBLANK(H53),"",(J50-I53))</f>
        <v>71</v>
      </c>
    </row>
    <row r="54" spans="2:10" x14ac:dyDescent="0.2">
      <c r="B54" s="55"/>
      <c r="C54" s="368" t="str">
        <f>IF(ISBLANK(VLOOKUP($E$7,'RECAP PLAN DE SEANCE ADULTE'!$A$7:$BB$1240,34,0)),"",VLOOKUP($E$7,'RECAP PLAN DE SEANCE ADULTE'!$A$7:$BB$1240,34,0))</f>
        <v>LISTE WKF 1 KATA ECOLE PRINCIPAL 1 KATA DANS LES GRADES WKF</v>
      </c>
      <c r="D54" s="369"/>
      <c r="E54" s="369"/>
      <c r="F54" s="370"/>
      <c r="H54" s="321"/>
      <c r="I54" s="321"/>
      <c r="J54" s="322"/>
    </row>
    <row r="55" spans="2:10" x14ac:dyDescent="0.2">
      <c r="B55" s="55"/>
      <c r="C55" s="371"/>
      <c r="D55" s="372"/>
      <c r="E55" s="372"/>
      <c r="F55" s="373"/>
      <c r="H55" s="321"/>
      <c r="I55" s="321"/>
      <c r="J55" s="322"/>
    </row>
    <row r="56" spans="2:10" ht="24.95" customHeight="1" x14ac:dyDescent="0.2">
      <c r="B56" s="55"/>
      <c r="C56" s="308" t="s">
        <v>1609</v>
      </c>
      <c r="D56" s="304"/>
      <c r="E56" s="304"/>
      <c r="F56" s="305"/>
      <c r="G56" s="327"/>
      <c r="H56" s="314">
        <v>0</v>
      </c>
      <c r="I56" s="314">
        <f>IF(ISBLANK(H56),"",(H56+I51))</f>
        <v>0</v>
      </c>
      <c r="J56" s="324">
        <f>IF(ISBLANK(H56),"",(J53-I56))</f>
        <v>71</v>
      </c>
    </row>
    <row r="57" spans="2:10" x14ac:dyDescent="0.2">
      <c r="B57" s="55"/>
      <c r="C57" s="368" t="str">
        <f>IF(ISBLANK(VLOOKUP($E$7,'RECAP PLAN DE SEANCE ADULTE'!$A$7:$BB$1240,35,0)),"",VLOOKUP($E$7,'RECAP PLAN DE SEANCE ADULTE'!$A$7:$BB$1240,35,0))</f>
        <v>3 SEQUENCES MINIMUM</v>
      </c>
      <c r="D57" s="369"/>
      <c r="E57" s="369"/>
      <c r="F57" s="370"/>
      <c r="H57" s="321"/>
      <c r="I57" s="321"/>
      <c r="J57" s="322"/>
    </row>
    <row r="58" spans="2:10" ht="26.25" customHeight="1" x14ac:dyDescent="0.2">
      <c r="B58" s="55"/>
      <c r="C58" s="371"/>
      <c r="D58" s="372"/>
      <c r="E58" s="372"/>
      <c r="F58" s="373"/>
      <c r="H58" s="321"/>
      <c r="I58" s="321"/>
      <c r="J58" s="322"/>
    </row>
    <row r="59" spans="2:10" ht="24.95" customHeight="1" x14ac:dyDescent="0.2">
      <c r="B59" s="55"/>
      <c r="C59" s="308" t="s">
        <v>1586</v>
      </c>
      <c r="D59" s="304"/>
      <c r="E59" s="304"/>
      <c r="F59" s="305"/>
      <c r="G59" s="327"/>
      <c r="H59" s="314">
        <v>0</v>
      </c>
      <c r="I59" s="314">
        <f>IF(ISBLANK(H59),"",(H59+I54))</f>
        <v>0</v>
      </c>
      <c r="J59" s="324">
        <f>IF(ISBLANK(H59),"",(J56-I59))</f>
        <v>71</v>
      </c>
    </row>
    <row r="60" spans="2:10" x14ac:dyDescent="0.2">
      <c r="B60" s="55"/>
      <c r="C60" s="368" t="str">
        <f>IF(ISBLANK(VLOOKUP($E$7,'RECAP PLAN DE SEANCE ADULTE'!$A$7:$BF$1240,36,0)),"",VLOOKUP($E$7,'RECAP PLAN DE SEANCE ADULTE'!$A$7:$BF$1240,36,0))</f>
        <v>3 Attaques annoncées, niveau annoncé, choisies par le jury Oi Tsuki Jodan Gyaku Tsuki Mae Geri Mawashi geri Yoko Geri Maete Tsuki</v>
      </c>
      <c r="D60" s="369"/>
      <c r="E60" s="369"/>
      <c r="F60" s="370"/>
      <c r="H60" s="321"/>
      <c r="I60" s="321"/>
      <c r="J60" s="322"/>
    </row>
    <row r="61" spans="2:10" ht="19.5" customHeight="1" x14ac:dyDescent="0.2">
      <c r="B61" s="55"/>
      <c r="C61" s="371"/>
      <c r="D61" s="372"/>
      <c r="E61" s="372"/>
      <c r="F61" s="373"/>
      <c r="H61" s="321"/>
      <c r="I61" s="321"/>
      <c r="J61" s="322"/>
    </row>
    <row r="62" spans="2:10" ht="24.95" customHeight="1" x14ac:dyDescent="0.2">
      <c r="B62" s="55"/>
      <c r="C62" s="307" t="s">
        <v>1592</v>
      </c>
      <c r="D62" s="61"/>
      <c r="E62" s="61"/>
      <c r="F62" s="62"/>
      <c r="G62" s="327"/>
      <c r="H62" s="314">
        <v>0</v>
      </c>
      <c r="I62" s="314">
        <f>IF(ISBLANK(H62),"",(H62+I57))</f>
        <v>0</v>
      </c>
      <c r="J62" s="324">
        <f>IF(ISBLANK(H62),"",(J59-I62))</f>
        <v>71</v>
      </c>
    </row>
    <row r="63" spans="2:10" ht="45.75" customHeight="1" x14ac:dyDescent="0.2">
      <c r="B63" s="55"/>
      <c r="C63" s="362" t="str">
        <f>IF(ISBLANK(VLOOKUP($E$7,'RECAP PLAN DE SEANCE ADULTE'!$A$7:$BK$2240,37,0)),"",VLOOKUP($E$7,'RECAP PLAN DE SEANCE ADULTE'!$A$7:$BK$2240,37,0))</f>
        <v>1 assaut souple, 2 minutes maximum</v>
      </c>
      <c r="D63" s="363"/>
      <c r="E63" s="363"/>
      <c r="F63" s="364"/>
      <c r="H63" s="321"/>
      <c r="I63" s="321"/>
      <c r="J63" s="322"/>
    </row>
    <row r="64" spans="2:10" ht="34.5" customHeight="1" x14ac:dyDescent="0.2">
      <c r="B64" s="55"/>
      <c r="C64" s="310" t="s">
        <v>1488</v>
      </c>
      <c r="D64" s="296" t="s">
        <v>1417</v>
      </c>
      <c r="E64" s="311" t="s">
        <v>1639</v>
      </c>
      <c r="F64" s="301" t="s">
        <v>1672</v>
      </c>
      <c r="H64" s="321"/>
      <c r="I64" s="321"/>
      <c r="J64" s="322"/>
    </row>
    <row r="65" spans="2:10" ht="24.95" customHeight="1" x14ac:dyDescent="0.2">
      <c r="B65" s="55"/>
      <c r="C65" s="307" t="s">
        <v>1593</v>
      </c>
      <c r="D65" s="61"/>
      <c r="E65" s="61"/>
      <c r="F65" s="62"/>
      <c r="G65" s="327"/>
      <c r="H65" s="314">
        <v>0</v>
      </c>
      <c r="I65" s="314">
        <f>IF(ISBLANK(H65),"",(H65+I60))</f>
        <v>0</v>
      </c>
      <c r="J65" s="324">
        <f>IF(ISBLANK(H65),"",(J62-I65))</f>
        <v>71</v>
      </c>
    </row>
    <row r="66" spans="2:10" x14ac:dyDescent="0.2">
      <c r="B66" s="55"/>
      <c r="C66" s="368" t="str">
        <f>IF(ISBLANK(VLOOKUP($E$7,'RECAP PLAN DE SEANCE ADULTE'!$A$7:$BH$1240,38,0)),"",VLOOKUP($E$7,'RECAP PLAN DE SEANCE ADULTE'!$A$7:$BH$1240,38,0))</f>
        <v>Kata ou Kumite, 5 participations à des compétitions officielles</v>
      </c>
      <c r="D66" s="369"/>
      <c r="E66" s="369"/>
      <c r="F66" s="370"/>
      <c r="H66" s="321"/>
      <c r="I66" s="321"/>
      <c r="J66" s="322"/>
    </row>
    <row r="67" spans="2:10" x14ac:dyDescent="0.2">
      <c r="B67" s="55"/>
      <c r="C67" s="371"/>
      <c r="D67" s="372"/>
      <c r="E67" s="372"/>
      <c r="F67" s="373"/>
      <c r="H67" s="321"/>
      <c r="I67" s="321"/>
      <c r="J67" s="322"/>
    </row>
    <row r="68" spans="2:10" ht="24.95" customHeight="1" x14ac:dyDescent="0.2">
      <c r="B68" s="55"/>
      <c r="C68" s="307" t="s">
        <v>1594</v>
      </c>
      <c r="D68" s="61"/>
      <c r="E68" s="61"/>
      <c r="F68" s="62"/>
      <c r="G68" s="327"/>
      <c r="H68" s="314">
        <v>0</v>
      </c>
      <c r="I68" s="314">
        <f>IF(ISBLANK(H68),"",(H68+I63))</f>
        <v>0</v>
      </c>
      <c r="J68" s="324">
        <f>IF(ISBLANK(H68),"",(J64-I68))</f>
        <v>0</v>
      </c>
    </row>
    <row r="69" spans="2:10" x14ac:dyDescent="0.2">
      <c r="B69" s="55"/>
      <c r="C69" s="368" t="e">
        <f>IF(ISBLANK(VLOOKUP($E$7,'RECAP PLAN DE SEANCE ADULTE'!$A$7:$BH$1240,39,0)),"",VLOOKUP($E$7,'RECAP PLAN DE SEANCE ADULTE'!$A$7:$BH$1240,39,0))</f>
        <v>#REF!</v>
      </c>
      <c r="D69" s="369"/>
      <c r="E69" s="369"/>
      <c r="F69" s="370"/>
      <c r="H69" s="321"/>
      <c r="I69" s="321"/>
      <c r="J69" s="322"/>
    </row>
    <row r="70" spans="2:10" ht="27" customHeight="1" x14ac:dyDescent="0.2">
      <c r="B70" s="55"/>
      <c r="C70" s="371"/>
      <c r="D70" s="372"/>
      <c r="E70" s="372"/>
      <c r="F70" s="373"/>
      <c r="H70" s="321"/>
      <c r="I70" s="321"/>
      <c r="J70" s="322"/>
    </row>
    <row r="71" spans="2:10" ht="24.95" customHeight="1" x14ac:dyDescent="0.2">
      <c r="B71" s="55"/>
      <c r="C71" s="307" t="s">
        <v>1596</v>
      </c>
      <c r="D71" s="61"/>
      <c r="E71" s="61"/>
      <c r="F71" s="62"/>
      <c r="G71" s="327"/>
      <c r="H71" s="314">
        <v>0</v>
      </c>
      <c r="I71" s="314">
        <f>IF(ISBLANK(H71),"",(H71+I66))</f>
        <v>0</v>
      </c>
      <c r="J71" s="324">
        <f>IF(ISBLANK(H71),"",(J68-I71))</f>
        <v>0</v>
      </c>
    </row>
    <row r="72" spans="2:10" x14ac:dyDescent="0.2">
      <c r="B72" s="55"/>
      <c r="C72" s="392" t="e">
        <f>IF(ISBLANK(VLOOKUP($E$7,'RECAP PLAN DE SEANCE ADULTE'!A7:AO164,40,0)),"",VLOOKUP($E$7,'RECAP PLAN DE SEANCE ADULTE'!$A$7:$BM$1240,40,0))</f>
        <v>#REF!</v>
      </c>
      <c r="D72" s="393"/>
      <c r="E72" s="393"/>
      <c r="F72" s="394"/>
      <c r="H72" s="321"/>
      <c r="I72" s="321"/>
      <c r="J72" s="322"/>
    </row>
    <row r="73" spans="2:10" x14ac:dyDescent="0.2">
      <c r="B73" s="55"/>
      <c r="C73" s="368"/>
      <c r="D73" s="369"/>
      <c r="E73" s="369"/>
      <c r="F73" s="370"/>
      <c r="H73" s="321"/>
      <c r="I73" s="321"/>
      <c r="J73" s="322"/>
    </row>
    <row r="74" spans="2:10" x14ac:dyDescent="0.2">
      <c r="B74" s="55"/>
      <c r="C74" s="395"/>
      <c r="D74" s="396"/>
      <c r="E74" s="396"/>
      <c r="F74" s="397"/>
      <c r="H74" s="321"/>
      <c r="I74" s="321"/>
      <c r="J74" s="322"/>
    </row>
    <row r="75" spans="2:10" ht="11.25" customHeight="1" x14ac:dyDescent="0.2">
      <c r="B75" s="55"/>
      <c r="C75" s="395"/>
      <c r="D75" s="396"/>
      <c r="E75" s="396"/>
      <c r="F75" s="397"/>
      <c r="H75" s="321"/>
      <c r="I75" s="321"/>
      <c r="J75" s="322"/>
    </row>
    <row r="76" spans="2:10" ht="12.75" customHeight="1" x14ac:dyDescent="0.2">
      <c r="B76" s="55"/>
      <c r="C76" s="398"/>
      <c r="D76" s="399"/>
      <c r="E76" s="399"/>
      <c r="F76" s="400"/>
      <c r="H76" s="321"/>
      <c r="I76" s="321"/>
      <c r="J76" s="322"/>
    </row>
    <row r="77" spans="2:10" ht="15" thickBot="1" x14ac:dyDescent="0.25">
      <c r="B77" s="63"/>
      <c r="C77" s="64"/>
      <c r="D77" s="64"/>
      <c r="E77" s="64"/>
      <c r="F77" s="64"/>
      <c r="G77" s="64"/>
      <c r="H77" s="325"/>
      <c r="I77" s="325"/>
      <c r="J77" s="326"/>
    </row>
    <row r="78" spans="2:10" x14ac:dyDescent="0.2">
      <c r="H78" s="313"/>
      <c r="I78" s="313"/>
      <c r="J78" s="313"/>
    </row>
    <row r="79" spans="2:10" ht="15" thickBot="1" x14ac:dyDescent="0.25">
      <c r="H79" s="313"/>
      <c r="I79" s="313"/>
      <c r="J79" s="313"/>
    </row>
    <row r="80" spans="2:10" ht="38.25" customHeight="1" x14ac:dyDescent="0.2">
      <c r="B80" s="52"/>
      <c r="C80" s="333" t="s">
        <v>1585</v>
      </c>
      <c r="D80" s="53"/>
      <c r="E80" s="53"/>
      <c r="F80" s="53"/>
      <c r="G80" s="53"/>
      <c r="H80" s="328"/>
      <c r="I80" s="328"/>
      <c r="J80" s="329"/>
    </row>
    <row r="81" spans="2:10" x14ac:dyDescent="0.2">
      <c r="B81" s="55"/>
      <c r="C81" s="350"/>
      <c r="D81" s="351"/>
      <c r="E81" s="351"/>
      <c r="F81" s="351"/>
      <c r="G81" s="351"/>
      <c r="H81" s="351"/>
      <c r="I81" s="352"/>
      <c r="J81" s="330"/>
    </row>
    <row r="82" spans="2:10" x14ac:dyDescent="0.2">
      <c r="B82" s="55"/>
      <c r="C82" s="353"/>
      <c r="D82" s="354"/>
      <c r="E82" s="354"/>
      <c r="F82" s="354"/>
      <c r="G82" s="354"/>
      <c r="H82" s="354"/>
      <c r="I82" s="355"/>
      <c r="J82" s="330"/>
    </row>
    <row r="83" spans="2:10" x14ac:dyDescent="0.2">
      <c r="B83" s="55"/>
      <c r="C83" s="353"/>
      <c r="D83" s="354"/>
      <c r="E83" s="354"/>
      <c r="F83" s="354"/>
      <c r="G83" s="354"/>
      <c r="H83" s="354"/>
      <c r="I83" s="355"/>
      <c r="J83" s="330"/>
    </row>
    <row r="84" spans="2:10" x14ac:dyDescent="0.2">
      <c r="B84" s="55"/>
      <c r="C84" s="353"/>
      <c r="D84" s="354"/>
      <c r="E84" s="354"/>
      <c r="F84" s="354"/>
      <c r="G84" s="354"/>
      <c r="H84" s="354"/>
      <c r="I84" s="355"/>
      <c r="J84" s="330"/>
    </row>
    <row r="85" spans="2:10" x14ac:dyDescent="0.2">
      <c r="B85" s="55"/>
      <c r="C85" s="356"/>
      <c r="D85" s="357"/>
      <c r="E85" s="357"/>
      <c r="F85" s="357"/>
      <c r="G85" s="357"/>
      <c r="H85" s="357"/>
      <c r="I85" s="358"/>
      <c r="J85" s="330"/>
    </row>
    <row r="86" spans="2:10" ht="15" thickBot="1" x14ac:dyDescent="0.25">
      <c r="B86" s="63"/>
      <c r="C86" s="64"/>
      <c r="D86" s="64"/>
      <c r="E86" s="64"/>
      <c r="F86" s="64"/>
      <c r="G86" s="64"/>
      <c r="H86" s="331"/>
      <c r="I86" s="331"/>
      <c r="J86" s="332"/>
    </row>
    <row r="87" spans="2:10" x14ac:dyDescent="0.2">
      <c r="H87" s="313"/>
      <c r="I87" s="313"/>
      <c r="J87" s="313"/>
    </row>
    <row r="88" spans="2:10" ht="15" thickBot="1" x14ac:dyDescent="0.25">
      <c r="H88" s="313"/>
      <c r="I88" s="313"/>
      <c r="J88" s="313"/>
    </row>
    <row r="89" spans="2:10" x14ac:dyDescent="0.2">
      <c r="B89" s="52"/>
      <c r="C89" s="53"/>
      <c r="D89" s="53"/>
      <c r="E89" s="53"/>
      <c r="F89" s="53"/>
      <c r="G89" s="53"/>
      <c r="H89" s="328"/>
      <c r="I89" s="328"/>
      <c r="J89" s="329"/>
    </row>
    <row r="90" spans="2:10" ht="15" x14ac:dyDescent="0.25">
      <c r="B90" s="55"/>
      <c r="D90"/>
      <c r="E90"/>
      <c r="F90"/>
      <c r="G90"/>
      <c r="J90" s="56"/>
    </row>
    <row r="91" spans="2:10" ht="15" x14ac:dyDescent="0.25">
      <c r="B91" s="55"/>
      <c r="C91"/>
      <c r="D91"/>
      <c r="E91"/>
      <c r="F91"/>
      <c r="G91"/>
      <c r="J91" s="56"/>
    </row>
    <row r="92" spans="2:10" ht="15" x14ac:dyDescent="0.25">
      <c r="B92" s="55"/>
      <c r="C92"/>
      <c r="D92"/>
      <c r="E92"/>
      <c r="F92"/>
      <c r="G92"/>
      <c r="J92" s="56"/>
    </row>
    <row r="93" spans="2:10" ht="15" x14ac:dyDescent="0.25">
      <c r="B93" s="55"/>
      <c r="C93"/>
      <c r="D93"/>
      <c r="E93"/>
      <c r="F93"/>
      <c r="G93"/>
      <c r="J93" s="56"/>
    </row>
    <row r="94" spans="2:10" ht="15" x14ac:dyDescent="0.25">
      <c r="B94" s="55"/>
      <c r="C94"/>
      <c r="D94"/>
      <c r="E94"/>
      <c r="F94"/>
      <c r="G94"/>
      <c r="J94" s="56"/>
    </row>
    <row r="95" spans="2:10" ht="15" x14ac:dyDescent="0.25">
      <c r="B95" s="55"/>
      <c r="C95"/>
      <c r="D95"/>
      <c r="E95"/>
      <c r="F95"/>
      <c r="G95"/>
      <c r="J95" s="56"/>
    </row>
    <row r="96" spans="2:10" ht="15" x14ac:dyDescent="0.25">
      <c r="B96" s="55"/>
      <c r="C96"/>
      <c r="D96"/>
      <c r="E96"/>
      <c r="F96"/>
      <c r="G96"/>
      <c r="J96" s="56"/>
    </row>
    <row r="97" spans="2:10" ht="15" x14ac:dyDescent="0.25">
      <c r="B97" s="55"/>
      <c r="C97"/>
      <c r="D97"/>
      <c r="E97"/>
      <c r="F97"/>
      <c r="G97"/>
      <c r="J97" s="56"/>
    </row>
    <row r="98" spans="2:10" ht="15" x14ac:dyDescent="0.25">
      <c r="B98" s="55"/>
      <c r="C98"/>
      <c r="D98"/>
      <c r="E98"/>
      <c r="F98"/>
      <c r="G98"/>
      <c r="J98" s="56"/>
    </row>
    <row r="99" spans="2:10" ht="15" x14ac:dyDescent="0.25">
      <c r="B99" s="55"/>
      <c r="C99"/>
      <c r="D99"/>
      <c r="E99"/>
      <c r="F99"/>
      <c r="G99"/>
      <c r="J99" s="56"/>
    </row>
    <row r="100" spans="2:10" ht="15" x14ac:dyDescent="0.25">
      <c r="B100" s="55"/>
      <c r="C100"/>
      <c r="D100"/>
      <c r="E100"/>
      <c r="F100"/>
      <c r="G100"/>
      <c r="J100" s="56"/>
    </row>
    <row r="101" spans="2:10" ht="15" x14ac:dyDescent="0.25">
      <c r="B101" s="55"/>
      <c r="C101"/>
      <c r="D101"/>
      <c r="E101"/>
      <c r="F101"/>
      <c r="G101"/>
      <c r="J101" s="56"/>
    </row>
    <row r="102" spans="2:10" ht="15" x14ac:dyDescent="0.25">
      <c r="B102" s="55"/>
      <c r="C102"/>
      <c r="D102"/>
      <c r="E102"/>
      <c r="F102"/>
      <c r="G102"/>
      <c r="J102" s="56"/>
    </row>
    <row r="103" spans="2:10" ht="15" x14ac:dyDescent="0.25">
      <c r="B103" s="55"/>
      <c r="C103"/>
      <c r="D103"/>
      <c r="E103"/>
      <c r="F103"/>
      <c r="G103"/>
      <c r="J103" s="56"/>
    </row>
    <row r="104" spans="2:10" ht="15" x14ac:dyDescent="0.25">
      <c r="B104" s="55"/>
      <c r="C104"/>
      <c r="D104"/>
      <c r="E104"/>
      <c r="F104"/>
      <c r="G104"/>
      <c r="J104" s="56"/>
    </row>
    <row r="105" spans="2:10" ht="15" x14ac:dyDescent="0.25">
      <c r="B105" s="55"/>
      <c r="C105"/>
      <c r="D105"/>
      <c r="E105"/>
      <c r="F105"/>
      <c r="G105"/>
      <c r="J105" s="56"/>
    </row>
    <row r="106" spans="2:10" ht="15" x14ac:dyDescent="0.25">
      <c r="B106" s="55"/>
      <c r="C106"/>
      <c r="D106"/>
      <c r="E106"/>
      <c r="F106"/>
      <c r="G106"/>
      <c r="J106" s="56"/>
    </row>
    <row r="107" spans="2:10" ht="15" x14ac:dyDescent="0.25">
      <c r="B107" s="55"/>
      <c r="C107"/>
      <c r="D107"/>
      <c r="E107"/>
      <c r="F107"/>
      <c r="G107"/>
      <c r="J107" s="56"/>
    </row>
    <row r="108" spans="2:10" ht="15" x14ac:dyDescent="0.25">
      <c r="B108" s="55"/>
      <c r="C108"/>
      <c r="D108"/>
      <c r="E108"/>
      <c r="F108"/>
      <c r="G108"/>
      <c r="J108" s="56"/>
    </row>
    <row r="109" spans="2:10" ht="15" x14ac:dyDescent="0.25">
      <c r="B109" s="55"/>
      <c r="C109"/>
      <c r="D109"/>
      <c r="E109"/>
      <c r="F109"/>
      <c r="G109"/>
      <c r="J109" s="56"/>
    </row>
    <row r="110" spans="2:10" ht="15" x14ac:dyDescent="0.25">
      <c r="B110" s="55"/>
      <c r="C110"/>
      <c r="D110"/>
      <c r="E110"/>
      <c r="F110"/>
      <c r="G110"/>
      <c r="J110" s="56"/>
    </row>
    <row r="111" spans="2:10" ht="15" x14ac:dyDescent="0.25">
      <c r="B111" s="55"/>
      <c r="C111"/>
      <c r="D111"/>
      <c r="E111"/>
      <c r="F111"/>
      <c r="G111"/>
      <c r="J111" s="56"/>
    </row>
    <row r="112" spans="2:10" ht="15" x14ac:dyDescent="0.25">
      <c r="B112" s="55"/>
      <c r="C112"/>
      <c r="D112"/>
      <c r="E112"/>
      <c r="F112"/>
      <c r="G112"/>
      <c r="J112" s="56"/>
    </row>
    <row r="113" spans="2:10" ht="15" x14ac:dyDescent="0.25">
      <c r="B113" s="55"/>
      <c r="C113"/>
      <c r="D113"/>
      <c r="E113"/>
      <c r="F113"/>
      <c r="G113"/>
      <c r="J113" s="56"/>
    </row>
    <row r="114" spans="2:10" ht="15" x14ac:dyDescent="0.25">
      <c r="B114" s="55"/>
      <c r="C114"/>
      <c r="D114"/>
      <c r="E114"/>
      <c r="F114"/>
      <c r="G114"/>
      <c r="J114" s="56"/>
    </row>
    <row r="115" spans="2:10" ht="15" x14ac:dyDescent="0.25">
      <c r="B115" s="55"/>
      <c r="C115"/>
      <c r="D115"/>
      <c r="E115"/>
      <c r="F115"/>
      <c r="G115"/>
      <c r="J115" s="56"/>
    </row>
    <row r="116" spans="2:10" ht="15" x14ac:dyDescent="0.25">
      <c r="B116" s="55"/>
      <c r="C116"/>
      <c r="D116"/>
      <c r="E116"/>
      <c r="F116"/>
      <c r="G116"/>
      <c r="J116" s="56"/>
    </row>
    <row r="117" spans="2:10" ht="15" x14ac:dyDescent="0.25">
      <c r="B117" s="55"/>
      <c r="C117"/>
      <c r="D117"/>
      <c r="E117"/>
      <c r="F117"/>
      <c r="G117"/>
      <c r="J117" s="56"/>
    </row>
    <row r="118" spans="2:10" ht="15" x14ac:dyDescent="0.25">
      <c r="B118" s="55"/>
      <c r="C118"/>
      <c r="D118"/>
      <c r="E118"/>
      <c r="F118"/>
      <c r="G118"/>
      <c r="J118" s="56"/>
    </row>
    <row r="119" spans="2:10" ht="15" x14ac:dyDescent="0.25">
      <c r="B119" s="55"/>
      <c r="C119"/>
      <c r="D119"/>
      <c r="E119"/>
      <c r="F119"/>
      <c r="G119"/>
      <c r="J119" s="56"/>
    </row>
    <row r="120" spans="2:10" ht="15" x14ac:dyDescent="0.25">
      <c r="B120" s="55"/>
      <c r="C120"/>
      <c r="D120"/>
      <c r="E120"/>
      <c r="F120"/>
      <c r="G120"/>
      <c r="J120" s="56"/>
    </row>
    <row r="121" spans="2:10" ht="15" x14ac:dyDescent="0.25">
      <c r="B121" s="55"/>
      <c r="C121"/>
      <c r="D121"/>
      <c r="E121"/>
      <c r="F121"/>
      <c r="G121"/>
      <c r="J121" s="56"/>
    </row>
    <row r="122" spans="2:10" ht="15" x14ac:dyDescent="0.25">
      <c r="B122" s="55"/>
      <c r="C122"/>
      <c r="D122"/>
      <c r="E122"/>
      <c r="F122"/>
      <c r="G122"/>
      <c r="J122" s="56"/>
    </row>
    <row r="123" spans="2:10" ht="15" x14ac:dyDescent="0.25">
      <c r="B123" s="55"/>
      <c r="C123"/>
      <c r="D123"/>
      <c r="E123"/>
      <c r="F123"/>
      <c r="G123"/>
      <c r="J123" s="56"/>
    </row>
    <row r="124" spans="2:10" ht="15" x14ac:dyDescent="0.25">
      <c r="B124" s="55"/>
      <c r="C124"/>
      <c r="D124"/>
      <c r="E124"/>
      <c r="F124"/>
      <c r="G124"/>
      <c r="J124" s="56"/>
    </row>
    <row r="125" spans="2:10" ht="15" x14ac:dyDescent="0.25">
      <c r="B125" s="55"/>
      <c r="C125"/>
      <c r="D125"/>
      <c r="E125"/>
      <c r="F125"/>
      <c r="G125"/>
      <c r="J125" s="56"/>
    </row>
    <row r="126" spans="2:10" ht="15" x14ac:dyDescent="0.25">
      <c r="B126" s="55"/>
      <c r="C126"/>
      <c r="D126"/>
      <c r="E126"/>
      <c r="F126"/>
      <c r="G126"/>
      <c r="J126" s="56"/>
    </row>
    <row r="127" spans="2:10" ht="15" x14ac:dyDescent="0.25">
      <c r="B127" s="55"/>
      <c r="C127"/>
      <c r="D127"/>
      <c r="E127"/>
      <c r="F127"/>
      <c r="G127"/>
      <c r="J127" s="56"/>
    </row>
    <row r="128" spans="2:10" ht="15" x14ac:dyDescent="0.25">
      <c r="B128" s="55"/>
      <c r="C128"/>
      <c r="D128"/>
      <c r="E128"/>
      <c r="F128"/>
      <c r="G128"/>
      <c r="J128" s="56"/>
    </row>
    <row r="129" spans="2:10" ht="15" x14ac:dyDescent="0.25">
      <c r="B129" s="55"/>
      <c r="C129"/>
      <c r="D129"/>
      <c r="E129"/>
      <c r="F129"/>
      <c r="G129"/>
      <c r="J129" s="56"/>
    </row>
    <row r="130" spans="2:10" ht="15" x14ac:dyDescent="0.25">
      <c r="B130" s="55"/>
      <c r="C130"/>
      <c r="D130"/>
      <c r="E130"/>
      <c r="F130"/>
      <c r="G130"/>
      <c r="J130" s="56"/>
    </row>
    <row r="131" spans="2:10" ht="15" x14ac:dyDescent="0.25">
      <c r="B131" s="55"/>
      <c r="C131"/>
      <c r="D131"/>
      <c r="E131"/>
      <c r="F131"/>
      <c r="G131"/>
      <c r="J131" s="56"/>
    </row>
    <row r="132" spans="2:10" ht="15" x14ac:dyDescent="0.25">
      <c r="B132" s="55"/>
      <c r="C132"/>
      <c r="D132"/>
      <c r="E132"/>
      <c r="F132"/>
      <c r="G132"/>
      <c r="J132" s="56"/>
    </row>
    <row r="133" spans="2:10" ht="15" x14ac:dyDescent="0.25">
      <c r="B133" s="55"/>
      <c r="C133"/>
      <c r="D133"/>
      <c r="E133"/>
      <c r="F133"/>
      <c r="G133"/>
      <c r="J133" s="56"/>
    </row>
    <row r="134" spans="2:10" ht="15" x14ac:dyDescent="0.25">
      <c r="B134" s="55"/>
      <c r="C134"/>
      <c r="D134"/>
      <c r="E134"/>
      <c r="F134"/>
      <c r="G134"/>
      <c r="J134" s="56"/>
    </row>
    <row r="135" spans="2:10" ht="15" x14ac:dyDescent="0.25">
      <c r="B135" s="55"/>
      <c r="C135"/>
      <c r="D135"/>
      <c r="E135"/>
      <c r="F135"/>
      <c r="G135"/>
      <c r="J135" s="56"/>
    </row>
    <row r="136" spans="2:10" ht="15" x14ac:dyDescent="0.25">
      <c r="B136" s="55"/>
      <c r="C136"/>
      <c r="D136"/>
      <c r="E136"/>
      <c r="F136"/>
      <c r="G136"/>
      <c r="J136" s="56"/>
    </row>
    <row r="137" spans="2:10" ht="15" x14ac:dyDescent="0.25">
      <c r="B137" s="55"/>
      <c r="C137"/>
      <c r="D137"/>
      <c r="E137"/>
      <c r="F137"/>
      <c r="G137"/>
      <c r="J137" s="56"/>
    </row>
    <row r="138" spans="2:10" ht="15" x14ac:dyDescent="0.25">
      <c r="B138" s="55"/>
      <c r="C138"/>
      <c r="D138"/>
      <c r="E138"/>
      <c r="F138"/>
      <c r="G138"/>
      <c r="J138" s="56"/>
    </row>
    <row r="139" spans="2:10" ht="15" x14ac:dyDescent="0.25">
      <c r="B139" s="55"/>
      <c r="C139"/>
      <c r="D139"/>
      <c r="E139"/>
      <c r="F139"/>
      <c r="G139"/>
      <c r="J139" s="56"/>
    </row>
    <row r="140" spans="2:10" ht="15" x14ac:dyDescent="0.25">
      <c r="B140" s="55"/>
      <c r="C140"/>
      <c r="D140"/>
      <c r="E140"/>
      <c r="F140"/>
      <c r="G140"/>
      <c r="J140" s="56"/>
    </row>
    <row r="141" spans="2:10" ht="15" x14ac:dyDescent="0.25">
      <c r="B141" s="55"/>
      <c r="C141"/>
      <c r="D141"/>
      <c r="E141"/>
      <c r="F141"/>
      <c r="G141"/>
      <c r="J141" s="56"/>
    </row>
    <row r="142" spans="2:10" ht="15" x14ac:dyDescent="0.25">
      <c r="B142" s="55"/>
      <c r="C142"/>
      <c r="D142"/>
      <c r="E142"/>
      <c r="F142"/>
      <c r="G142"/>
      <c r="J142" s="56"/>
    </row>
    <row r="143" spans="2:10" ht="15" x14ac:dyDescent="0.25">
      <c r="B143" s="55"/>
      <c r="C143"/>
      <c r="D143"/>
      <c r="E143"/>
      <c r="F143"/>
      <c r="G143"/>
      <c r="J143" s="56"/>
    </row>
    <row r="144" spans="2:10" ht="15" x14ac:dyDescent="0.25">
      <c r="B144" s="55"/>
      <c r="C144"/>
      <c r="D144"/>
      <c r="E144"/>
      <c r="F144"/>
      <c r="G144"/>
      <c r="J144" s="56"/>
    </row>
    <row r="145" spans="2:10" ht="15" x14ac:dyDescent="0.25">
      <c r="B145" s="55"/>
      <c r="C145"/>
      <c r="D145"/>
      <c r="E145"/>
      <c r="F145"/>
      <c r="G145"/>
      <c r="J145" s="56"/>
    </row>
    <row r="146" spans="2:10" ht="15" x14ac:dyDescent="0.25">
      <c r="B146" s="55"/>
      <c r="C146"/>
      <c r="D146"/>
      <c r="E146"/>
      <c r="F146"/>
      <c r="G146"/>
      <c r="J146" s="56"/>
    </row>
    <row r="147" spans="2:10" ht="15" x14ac:dyDescent="0.25">
      <c r="B147" s="55"/>
      <c r="C147"/>
      <c r="D147"/>
      <c r="E147"/>
      <c r="F147"/>
      <c r="G147"/>
      <c r="J147" s="56"/>
    </row>
    <row r="148" spans="2:10" ht="15" x14ac:dyDescent="0.25">
      <c r="B148" s="55"/>
      <c r="C148"/>
      <c r="D148"/>
      <c r="E148"/>
      <c r="F148"/>
      <c r="G148"/>
      <c r="J148" s="56"/>
    </row>
    <row r="149" spans="2:10" ht="15" x14ac:dyDescent="0.25">
      <c r="B149" s="55"/>
      <c r="C149"/>
      <c r="D149"/>
      <c r="E149"/>
      <c r="F149"/>
      <c r="G149"/>
      <c r="J149" s="56"/>
    </row>
    <row r="150" spans="2:10" ht="15" x14ac:dyDescent="0.25">
      <c r="B150" s="55"/>
      <c r="C150"/>
      <c r="D150"/>
      <c r="E150"/>
      <c r="F150"/>
      <c r="G150"/>
      <c r="J150" s="56"/>
    </row>
    <row r="151" spans="2:10" ht="15" x14ac:dyDescent="0.25">
      <c r="B151" s="55"/>
      <c r="C151"/>
      <c r="D151"/>
      <c r="E151"/>
      <c r="F151"/>
      <c r="G151"/>
      <c r="J151" s="56"/>
    </row>
    <row r="152" spans="2:10" ht="15" x14ac:dyDescent="0.25">
      <c r="B152" s="55"/>
      <c r="C152"/>
      <c r="D152"/>
      <c r="E152"/>
      <c r="F152"/>
      <c r="G152"/>
      <c r="J152" s="56"/>
    </row>
    <row r="153" spans="2:10" ht="15" x14ac:dyDescent="0.25">
      <c r="B153" s="55"/>
      <c r="C153"/>
      <c r="D153"/>
      <c r="E153"/>
      <c r="F153"/>
      <c r="G153"/>
      <c r="J153" s="56"/>
    </row>
    <row r="154" spans="2:10" ht="15" x14ac:dyDescent="0.25">
      <c r="B154" s="55"/>
      <c r="C154"/>
      <c r="D154"/>
      <c r="E154"/>
      <c r="F154"/>
      <c r="G154"/>
      <c r="J154" s="56"/>
    </row>
    <row r="155" spans="2:10" ht="15" x14ac:dyDescent="0.25">
      <c r="B155" s="55"/>
      <c r="C155"/>
      <c r="D155"/>
      <c r="E155"/>
      <c r="F155"/>
      <c r="G155"/>
      <c r="J155" s="56"/>
    </row>
    <row r="156" spans="2:10" ht="15" x14ac:dyDescent="0.25">
      <c r="B156" s="55"/>
      <c r="C156"/>
      <c r="D156"/>
      <c r="E156"/>
      <c r="F156"/>
      <c r="G156"/>
      <c r="J156" s="56"/>
    </row>
    <row r="157" spans="2:10" ht="15" x14ac:dyDescent="0.25">
      <c r="B157" s="55"/>
      <c r="C157"/>
      <c r="D157"/>
      <c r="E157"/>
      <c r="F157"/>
      <c r="G157"/>
      <c r="J157" s="56"/>
    </row>
    <row r="158" spans="2:10" ht="15" x14ac:dyDescent="0.25">
      <c r="B158" s="55"/>
      <c r="C158"/>
      <c r="D158"/>
      <c r="E158"/>
      <c r="F158"/>
      <c r="G158"/>
      <c r="J158" s="56"/>
    </row>
    <row r="159" spans="2:10" ht="15" x14ac:dyDescent="0.25">
      <c r="B159" s="55"/>
      <c r="C159"/>
      <c r="D159"/>
      <c r="E159"/>
      <c r="F159"/>
      <c r="G159"/>
      <c r="J159" s="56"/>
    </row>
    <row r="160" spans="2:10" ht="15.75" thickBot="1" x14ac:dyDescent="0.3">
      <c r="B160" s="63"/>
      <c r="C160" s="317"/>
      <c r="D160" s="317"/>
      <c r="E160" s="317"/>
      <c r="F160" s="317"/>
      <c r="G160" s="317"/>
      <c r="H160" s="64"/>
      <c r="I160" s="64"/>
      <c r="J160" s="65"/>
    </row>
  </sheetData>
  <mergeCells count="18">
    <mergeCell ref="C11:I11"/>
    <mergeCell ref="D12:E12"/>
    <mergeCell ref="D16:F16"/>
    <mergeCell ref="C81:I85"/>
    <mergeCell ref="H34:J34"/>
    <mergeCell ref="C63:F63"/>
    <mergeCell ref="D18:F18"/>
    <mergeCell ref="C26:G26"/>
    <mergeCell ref="C51:F52"/>
    <mergeCell ref="C54:F55"/>
    <mergeCell ref="C60:F61"/>
    <mergeCell ref="C57:F58"/>
    <mergeCell ref="C42:F43"/>
    <mergeCell ref="C45:F46"/>
    <mergeCell ref="C48:F49"/>
    <mergeCell ref="C66:F67"/>
    <mergeCell ref="C69:F70"/>
    <mergeCell ref="C72:F76"/>
  </mergeCells>
  <dataValidations count="6">
    <dataValidation type="list" allowBlank="1" showInputMessage="1" showErrorMessage="1" sqref="F64">
      <formula1>INDIRECT(E64)</formula1>
    </dataValidation>
    <dataValidation type="list" allowBlank="1" showInputMessage="1" sqref="E64">
      <formula1>LISTEECOLES</formula1>
    </dataValidation>
    <dataValidation type="list" allowBlank="1" showInputMessage="1" showErrorMessage="1" sqref="E39">
      <formula1>Liste</formula1>
    </dataValidation>
    <dataValidation type="list" allowBlank="1" showInputMessage="1" showErrorMessage="1" sqref="F39">
      <formula1>Liste_3</formula1>
    </dataValidation>
    <dataValidation type="list" allowBlank="1" showInputMessage="1" showErrorMessage="1" sqref="D39">
      <formula1>Liste_2</formula1>
    </dataValidation>
    <dataValidation type="list" allowBlank="1" showInputMessage="1" showErrorMessage="1" sqref="C39">
      <formula1>Liste_4</formula1>
    </dataValidation>
  </dataValidations>
  <pageMargins left="0.70866141732283472" right="0.70866141732283472" top="0.74803149606299213" bottom="0.74803149606299213" header="0.31496062992125984" footer="0.31496062992125984"/>
  <pageSetup paperSize="9" scale="40" fitToHeight="0" orientation="portrait" r:id="rId1"/>
  <headerFooter>
    <oddHeader>&amp;L&amp;Z&amp;F</oddHeader>
    <oddFooter>&amp;L&amp;D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'RECAP PLAN DE SEANCE ADULTE'!$A$7:$A$1240</xm:f>
          </x14:formula1>
          <xm:sqref>E7</xm:sqref>
        </x14:dataValidation>
        <x14:dataValidation type="list" allowBlank="1" showInputMessage="1" showErrorMessage="1">
          <x14:formula1>
            <xm:f>DATAS!$AO$2:$AO$7</xm:f>
          </x14:formula1>
          <xm:sqref>D36:D37</xm:sqref>
        </x14:dataValidation>
        <x14:dataValidation type="list" allowBlank="1" showInputMessage="1" showErrorMessage="1">
          <x14:formula1>
            <xm:f>DATAS!$D$2:$D$39</xm:f>
          </x14:formula1>
          <xm:sqref>D64</xm:sqref>
        </x14:dataValidation>
        <x14:dataValidation type="list" allowBlank="1" showInputMessage="1" showErrorMessage="1">
          <x14:formula1>
            <xm:f>DATAS!$AH$2:$AH$47</xm:f>
          </x14:formula1>
          <xm:sqref>G39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"/>
  <sheetViews>
    <sheetView workbookViewId="0">
      <selection activeCell="J35" sqref="J35"/>
    </sheetView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O1240"/>
  <sheetViews>
    <sheetView zoomScale="90" zoomScaleNormal="90" workbookViewId="0">
      <selection activeCell="AN7" sqref="AN7"/>
    </sheetView>
  </sheetViews>
  <sheetFormatPr baseColWidth="10" defaultColWidth="11.42578125" defaultRowHeight="15" x14ac:dyDescent="0.25"/>
  <cols>
    <col min="1" max="1" width="10.7109375" style="47" customWidth="1"/>
    <col min="2" max="2" width="14.42578125" style="39" customWidth="1"/>
    <col min="3" max="3" width="26.7109375" style="40" customWidth="1"/>
    <col min="4" max="4" width="22.28515625" style="41" customWidth="1"/>
    <col min="5" max="5" width="18.7109375" style="41" customWidth="1"/>
    <col min="6" max="7" width="18.7109375" style="48" customWidth="1"/>
    <col min="8" max="8" width="18.7109375" style="41" customWidth="1"/>
    <col min="9" max="10" width="13.85546875" style="42" customWidth="1"/>
    <col min="11" max="11" width="21.5703125" style="41" customWidth="1"/>
    <col min="12" max="12" width="0.28515625" style="43" customWidth="1"/>
    <col min="13" max="13" width="14.140625" style="44" customWidth="1"/>
    <col min="14" max="14" width="13" style="44" customWidth="1"/>
    <col min="15" max="26" width="30" style="42" customWidth="1"/>
    <col min="27" max="27" width="19" style="45" customWidth="1"/>
    <col min="28" max="28" width="29.5703125" style="46" customWidth="1"/>
    <col min="29" max="29" width="21.140625" style="46" customWidth="1"/>
    <col min="30" max="30" width="26.42578125" style="46" customWidth="1"/>
    <col min="31" max="31" width="26" style="46" customWidth="1"/>
    <col min="32" max="33" width="25.42578125" style="46" customWidth="1"/>
    <col min="34" max="34" width="29.7109375" style="46" customWidth="1"/>
    <col min="35" max="41" width="25.42578125" style="46" customWidth="1"/>
    <col min="42" max="16384" width="11.42578125" style="27"/>
  </cols>
  <sheetData>
    <row r="1" spans="1:41" s="4" customFormat="1" ht="27.75" x14ac:dyDescent="0.2">
      <c r="A1" s="1" t="s">
        <v>1379</v>
      </c>
      <c r="B1" s="2"/>
      <c r="C1" s="2"/>
      <c r="D1" s="3"/>
      <c r="F1" s="4" t="s">
        <v>1403</v>
      </c>
      <c r="G1" s="4" t="s">
        <v>1407</v>
      </c>
      <c r="H1" s="5" t="s">
        <v>1679</v>
      </c>
      <c r="I1" s="6" t="s">
        <v>1681</v>
      </c>
      <c r="J1" s="6"/>
      <c r="L1" s="7"/>
      <c r="M1" s="8"/>
      <c r="N1" s="8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9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</row>
    <row r="2" spans="1:41" s="4" customFormat="1" ht="18.75" x14ac:dyDescent="0.3">
      <c r="A2" s="11"/>
      <c r="B2" s="12"/>
      <c r="C2" s="13"/>
      <c r="F2" s="4" t="s">
        <v>1402</v>
      </c>
      <c r="G2" s="4" t="s">
        <v>1406</v>
      </c>
      <c r="H2" s="218" t="s">
        <v>1680</v>
      </c>
      <c r="I2" s="218">
        <v>60</v>
      </c>
      <c r="J2" s="218"/>
      <c r="K2" s="218"/>
      <c r="L2" s="218"/>
      <c r="M2" s="218"/>
      <c r="N2" s="218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9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</row>
    <row r="3" spans="1:41" s="4" customFormat="1" x14ac:dyDescent="0.25">
      <c r="A3" s="11"/>
      <c r="B3" s="12"/>
      <c r="C3" s="13"/>
      <c r="I3" s="6"/>
      <c r="J3" s="6"/>
      <c r="L3" s="7"/>
      <c r="M3" s="8"/>
      <c r="N3" s="8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9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</row>
    <row r="4" spans="1:41" s="4" customFormat="1" ht="15.75" x14ac:dyDescent="0.25">
      <c r="A4" s="15" t="s">
        <v>0</v>
      </c>
      <c r="B4" s="12"/>
      <c r="C4" s="13"/>
      <c r="I4" s="6"/>
      <c r="J4" s="6"/>
      <c r="L4" s="7"/>
      <c r="M4" s="8"/>
      <c r="N4" s="8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9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</row>
    <row r="5" spans="1:41" s="4" customFormat="1" ht="18" customHeight="1" x14ac:dyDescent="0.25">
      <c r="A5" s="11" t="s">
        <v>1240</v>
      </c>
      <c r="B5" s="16">
        <v>2</v>
      </c>
      <c r="C5" s="17">
        <v>3</v>
      </c>
      <c r="D5" s="18">
        <v>4</v>
      </c>
      <c r="E5" s="18">
        <v>5</v>
      </c>
      <c r="F5" s="18">
        <v>6</v>
      </c>
      <c r="G5" s="18">
        <v>7</v>
      </c>
      <c r="H5" s="18">
        <v>8</v>
      </c>
      <c r="I5" s="18">
        <v>9</v>
      </c>
      <c r="J5" s="18">
        <v>10</v>
      </c>
      <c r="K5" s="18">
        <v>11</v>
      </c>
      <c r="L5" s="18">
        <v>12</v>
      </c>
      <c r="M5" s="18">
        <v>13</v>
      </c>
      <c r="N5" s="18">
        <v>14</v>
      </c>
      <c r="O5" s="18">
        <v>15</v>
      </c>
      <c r="P5" s="18">
        <v>16</v>
      </c>
      <c r="Q5" s="18">
        <v>17</v>
      </c>
      <c r="R5" s="18">
        <v>18</v>
      </c>
      <c r="S5" s="18">
        <v>19</v>
      </c>
      <c r="T5" s="18">
        <v>20</v>
      </c>
      <c r="U5" s="18">
        <v>21</v>
      </c>
      <c r="V5" s="18">
        <v>22</v>
      </c>
      <c r="W5" s="18">
        <v>23</v>
      </c>
      <c r="X5" s="18">
        <v>24</v>
      </c>
      <c r="Y5" s="18">
        <v>25</v>
      </c>
      <c r="Z5" s="18">
        <v>26</v>
      </c>
      <c r="AA5" s="18">
        <v>27</v>
      </c>
      <c r="AB5" s="18">
        <v>28</v>
      </c>
      <c r="AC5" s="18">
        <v>29</v>
      </c>
      <c r="AD5" s="18">
        <v>30</v>
      </c>
      <c r="AE5" s="18">
        <v>31</v>
      </c>
      <c r="AF5" s="18">
        <v>32</v>
      </c>
      <c r="AG5" s="18">
        <v>33</v>
      </c>
      <c r="AH5" s="18">
        <v>34</v>
      </c>
      <c r="AI5" s="18">
        <v>35</v>
      </c>
      <c r="AJ5" s="18">
        <v>36</v>
      </c>
      <c r="AK5" s="18">
        <v>37</v>
      </c>
      <c r="AL5" s="18">
        <v>38</v>
      </c>
      <c r="AM5" s="18">
        <v>39</v>
      </c>
      <c r="AN5" s="18">
        <v>40</v>
      </c>
      <c r="AO5" s="18">
        <v>41</v>
      </c>
    </row>
    <row r="6" spans="1:41" ht="33.75" customHeight="1" x14ac:dyDescent="0.2">
      <c r="A6" s="19" t="s">
        <v>1325</v>
      </c>
      <c r="B6" s="20"/>
      <c r="C6" s="21" t="s">
        <v>1372</v>
      </c>
      <c r="D6" s="21" t="s">
        <v>1375</v>
      </c>
      <c r="E6" s="217" t="s">
        <v>1381</v>
      </c>
      <c r="F6" s="21" t="s">
        <v>1</v>
      </c>
      <c r="G6" s="21"/>
      <c r="H6" s="21" t="s">
        <v>1377</v>
      </c>
      <c r="I6" s="22" t="s">
        <v>1410</v>
      </c>
      <c r="J6" s="22" t="s">
        <v>1414</v>
      </c>
      <c r="K6" s="217" t="s">
        <v>1411</v>
      </c>
      <c r="L6" s="23" t="s">
        <v>1405</v>
      </c>
      <c r="M6" s="24" t="s">
        <v>1349</v>
      </c>
      <c r="N6" s="24" t="s">
        <v>1350</v>
      </c>
      <c r="O6" s="250" t="s">
        <v>1501</v>
      </c>
      <c r="P6" s="250" t="s">
        <v>1491</v>
      </c>
      <c r="Q6" s="250" t="s">
        <v>1475</v>
      </c>
      <c r="R6" s="250" t="s">
        <v>1424</v>
      </c>
      <c r="S6" s="250" t="s">
        <v>1492</v>
      </c>
      <c r="T6" s="250" t="s">
        <v>1493</v>
      </c>
      <c r="U6" s="250" t="s">
        <v>1494</v>
      </c>
      <c r="V6" s="250" t="s">
        <v>1495</v>
      </c>
      <c r="W6" s="250" t="s">
        <v>1496</v>
      </c>
      <c r="X6" s="250" t="s">
        <v>1497</v>
      </c>
      <c r="Y6" s="250" t="s">
        <v>1498</v>
      </c>
      <c r="Z6" s="250" t="s">
        <v>1499</v>
      </c>
      <c r="AA6" s="25" t="s">
        <v>1490</v>
      </c>
      <c r="AB6" s="26" t="s">
        <v>2</v>
      </c>
      <c r="AC6" s="26" t="s">
        <v>3</v>
      </c>
      <c r="AD6" s="26" t="s">
        <v>1387</v>
      </c>
      <c r="AE6" s="26" t="s">
        <v>1389</v>
      </c>
      <c r="AF6" s="26" t="s">
        <v>1610</v>
      </c>
      <c r="AG6" s="26" t="s">
        <v>1611</v>
      </c>
      <c r="AH6" s="26" t="s">
        <v>1612</v>
      </c>
      <c r="AI6" s="26" t="s">
        <v>1613</v>
      </c>
      <c r="AJ6" s="26" t="s">
        <v>1614</v>
      </c>
      <c r="AK6" s="26" t="s">
        <v>1592</v>
      </c>
      <c r="AL6" s="26" t="s">
        <v>1593</v>
      </c>
      <c r="AM6" s="26" t="s">
        <v>1594</v>
      </c>
      <c r="AN6" s="26" t="s">
        <v>1596</v>
      </c>
      <c r="AO6" s="26" t="s">
        <v>1598</v>
      </c>
    </row>
    <row r="7" spans="1:41" ht="58.5" customHeight="1" x14ac:dyDescent="0.25">
      <c r="A7" s="28" t="s">
        <v>4</v>
      </c>
      <c r="B7" s="238" t="s">
        <v>1403</v>
      </c>
      <c r="C7" s="239" t="s">
        <v>1374</v>
      </c>
      <c r="D7" s="240" t="s">
        <v>1376</v>
      </c>
      <c r="E7" s="216">
        <v>88</v>
      </c>
      <c r="F7" s="32" t="str">
        <f>D7&amp;" "&amp;E7</f>
        <v>Acquisition du chemin moteur des bras 88</v>
      </c>
      <c r="G7" s="32"/>
      <c r="H7" s="240" t="s">
        <v>1378</v>
      </c>
      <c r="I7" s="243" t="s">
        <v>1339</v>
      </c>
      <c r="J7" s="241">
        <f>IF(ISBLANK(I7),"",VLOOKUP($I$7,DATAS!$A$2:$B$20,2,0))</f>
        <v>15</v>
      </c>
      <c r="K7" s="241" t="str">
        <f>IF(ISBLANK(J7),"",VLOOKUP($J$7,DATAS!$U$2:$V$20,2,0))</f>
        <v>CADETS 2</v>
      </c>
      <c r="L7" s="242" t="str">
        <f>IF(ISBLANK(VLOOKUP($B$7,'RECAP PLAN DE SEANCE ADULTE'!$F$1:$G$4,2,0)),"",VLOOKUP($B$7,'RECAP PLAN DE SEANCE ADULTE'!$F$1:$G$4,2,0))</f>
        <v>19H15-20H45</v>
      </c>
      <c r="M7" s="241">
        <v>8</v>
      </c>
      <c r="N7" s="246">
        <f ca="1">IF(ISBLANK(K7),"",VLOOKUP($K7,DATAS!V2:X22,3,0))</f>
        <v>39942</v>
      </c>
      <c r="O7" s="240" t="str">
        <f>IF(ISBLANK(I7),"",VLOOKUP(I7,DATAS!$G$3:$H$21,2,0))</f>
        <v>TEKKI SHODAN-HEIAN SHODAN-HEIAN NIDAN-HEIAN SANDAN-HEIAN YONDAN-HEIAN GODAN</v>
      </c>
      <c r="P7" s="240" t="str">
        <f>IF(ISBLANK(I7),"",VLOOKUP(I7,DATAS!$G$3:$I$21,3,0))</f>
        <v>TEKKI SHODAN-HEIAN SHODAN-HEIAN NIDAN-HEIAN SANDAN-HEIAN YONDAN-HEIAN GODAN</v>
      </c>
      <c r="Q7" s="240" t="str">
        <f>IF(ISBLANK(I7),"",VLOOKUP(I7,DATAS!$G$3:$J$21,4,0))</f>
        <v>5 PINAN - NAIFANCHI SHODAN-KATA KIHON KUMITE</v>
      </c>
      <c r="R7" s="240" t="str">
        <f>IF(ISBLANK(I7),"",VLOOKUP(I7,DATAS!$G$3:$K$21,5,0))</f>
        <v>5 PINAN-NAIFANSHI SHODAN</v>
      </c>
      <c r="S7" s="240" t="str">
        <f>IF(ISBLANK(I7),"",VLOOKUP(I7,DATAS!$G$3:$L$21,6,0))</f>
        <v>SANCHIN-GEKI SAI DAI ICHI-GEKI SAI DAI NI-SAIFA-SEYUNCHIN</v>
      </c>
      <c r="T7" s="240" t="str">
        <f>IF(ISBLANK(I7),"",VLOOKUP(I7,DATAS!$G$3:$M$21,7,0))</f>
        <v>5 PINAN-TSUKI NO KATA</v>
      </c>
      <c r="U7" s="240" t="str">
        <f>IF(ISBLANK(I7),"",VLOOKUP(I7,DATAS!$G$3:$N$21,8,0))</f>
        <v>SANSHIN-KANSHIWA-KANSHU-SEICHIN-SEISAN</v>
      </c>
      <c r="V7" s="240">
        <f>IF(ISBLANK(I7),"",VLOOKUP(I7,DATAS!$G$3:$O$21,9,0))</f>
        <v>0</v>
      </c>
      <c r="W7" s="240">
        <f>IF(ISBLANK(I7),"",VLOOKUP(I7,DATAS!$G$3:$P$21,10,0))</f>
        <v>0</v>
      </c>
      <c r="X7" s="240" t="str">
        <f>IF(ISBLANK(I7),"",VLOOKUP(I7,DATAS!$G$3:$Q$21,11,0))</f>
        <v>5 HEIAN-BASSAI</v>
      </c>
      <c r="Y7" s="240" t="str">
        <f>IF(ISBLANK(I7),"",VLOOKUP(I7,DATAS!$G$3:$R$21,12,0))</f>
        <v>5 PINAN-PATSAI DAI</v>
      </c>
      <c r="Z7" s="240" t="str">
        <f>IF(ISBLANK(I7),"",VLOOKUP(I7,DATAS!$G$3:$S$21,13,0))</f>
        <v>5 PINAN - NAIHANSHI SHODAN</v>
      </c>
      <c r="AA7" s="240">
        <f>IF(ISBLANK(J7),"",VLOOKUP(I7,DATAS!$G$3:$T$21,14,0))</f>
        <v>0</v>
      </c>
      <c r="AB7" s="269"/>
      <c r="AC7" s="38" t="s">
        <v>1239</v>
      </c>
      <c r="AD7" s="38" t="s">
        <v>1388</v>
      </c>
      <c r="AE7" s="38" t="s">
        <v>1390</v>
      </c>
      <c r="AF7" s="285" t="str">
        <f>IF(ISBLANK($I7),"",VLOOKUP($I7,DATAS!$A$2:$BJ$20,56,0))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G7" s="285" t="str">
        <f>IF(ISBLANK($I7),"",VLOOKUP($I7,DATAS!$A$2:$BJ$20,57,0))</f>
        <v>KIHON IPPON KUMITE 5 attaques , une fois à droite, une fois à gauche Oi Tsuki Jodan Gyaku Tsuki Shudan Mae Geri Mawashi geri Yoko Geri Mae Geri jambe avant</v>
      </c>
      <c r="AH7" s="285" t="str">
        <f>IF(ISBLANK($I7),"",VLOOKUP($I7,DATAS!$A$2:$BJ$20,58,0))</f>
        <v>LISTE WKF 1 KATA ECOLE PRINCIPAL 1 KATA DANS LES GRADES WKF</v>
      </c>
      <c r="AI7" s="285" t="str">
        <f>IF(ISBLANK($I7),"",VLOOKUP($I7,DATAS!$A$2:$BJ$20,59,0))</f>
        <v>3 SEQUENCES MINIMUM</v>
      </c>
      <c r="AJ7" s="285" t="str">
        <f>IF(ISBLANK($I7),"",VLOOKUP($I7,DATAS!$A$2:$BJ$20,60,0))</f>
        <v>3 Attaques annoncées, niveau annoncé, choisies par le jury Oi Tsuki Jodan Gyaku Tsuki Mae Geri Mawashi geri Yoko Geri Maete Tsuki</v>
      </c>
      <c r="AK7" s="285" t="str">
        <f>IF(ISBLANK($I7),"",VLOOKUP($I7,DATAS!$A$2:$BJ$20,61,0))</f>
        <v>1 assaut souple, 2 minutes maximum</v>
      </c>
      <c r="AL7" s="285" t="str">
        <f>IF(ISBLANK($I7),"",VLOOKUP($I7,DATAS!$A$2:$BJ$20,62,0))</f>
        <v>Kata ou Kumite, 5 participations à des compétitions officielles</v>
      </c>
      <c r="AM7" s="285" t="e">
        <f>IF(ISBLANK($I7),"",VLOOKUP($I7,DATAS!$A$2:$BJ$20,63,0))</f>
        <v>#REF!</v>
      </c>
      <c r="AN7" s="285" t="e">
        <f>IF(ISBLANK($I7),"",VLOOKUP($I7,DATAS!$A$2:$BJ$20,64,0))</f>
        <v>#REF!</v>
      </c>
      <c r="AO7" s="285" t="e">
        <f>IF(ISBLANK($I7),"",VLOOKUP($I7,DATAS!$A$2:$BJ$20,65,0))</f>
        <v>#REF!</v>
      </c>
    </row>
    <row r="8" spans="1:41" ht="23.25" customHeight="1" x14ac:dyDescent="0.2">
      <c r="A8" s="28" t="s">
        <v>5</v>
      </c>
      <c r="B8" s="238" t="s">
        <v>1403</v>
      </c>
      <c r="C8" s="239"/>
      <c r="D8" s="240"/>
      <c r="E8" s="31"/>
      <c r="F8" s="31"/>
      <c r="G8" s="31"/>
      <c r="H8" s="240"/>
      <c r="I8" s="243" t="s">
        <v>1339</v>
      </c>
      <c r="J8" s="241">
        <f>IF(ISBLANK(I8),"",VLOOKUP($I$7,DATAS!$A$2:$B$20,2,0))</f>
        <v>15</v>
      </c>
      <c r="K8" s="241" t="str">
        <f>IF(ISBLANK(J8),"",VLOOKUP($J$7,DATAS!$U$2:$V$20,2,0))</f>
        <v>CADETS 2</v>
      </c>
      <c r="L8" s="242" t="str">
        <f>IF(ISBLANK(VLOOKUP($B8,'RECAP PLAN DE SEANCE ADULTE'!$F$1:$G$4,2,0)),"",VLOOKUP($B8,'RECAP PLAN DE SEANCE ADULTE'!$F$1:$G$4,2,0))</f>
        <v>19H15-20H45</v>
      </c>
      <c r="M8" s="241"/>
      <c r="N8" s="247"/>
      <c r="O8" s="240" t="str">
        <f>IF(ISBLANK(I8),"",VLOOKUP(I8,DATAS!$G$3:$H$21,2,0))</f>
        <v>TEKKI SHODAN-HEIAN SHODAN-HEIAN NIDAN-HEIAN SANDAN-HEIAN YONDAN-HEIAN GODAN</v>
      </c>
      <c r="P8" s="240" t="str">
        <f>IF(ISBLANK(I8),"",VLOOKUP(I8,DATAS!$G$3:$I$21,3,0))</f>
        <v>TEKKI SHODAN-HEIAN SHODAN-HEIAN NIDAN-HEIAN SANDAN-HEIAN YONDAN-HEIAN GODAN</v>
      </c>
      <c r="Q8" s="240" t="str">
        <f>IF(ISBLANK(I8),"",VLOOKUP(I8,DATAS!$G$3:$J$21,4,0))</f>
        <v>5 PINAN - NAIFANCHI SHODAN-KATA KIHON KUMITE</v>
      </c>
      <c r="R8" s="240" t="str">
        <f>IF(ISBLANK(I8),"",VLOOKUP(I8,DATAS!$G$3:$K$21,5,0))</f>
        <v>5 PINAN-NAIFANSHI SHODAN</v>
      </c>
      <c r="S8" s="240" t="str">
        <f>IF(ISBLANK(I8),"",VLOOKUP(I8,DATAS!$G$3:$L$21,6,0))</f>
        <v>SANCHIN-GEKI SAI DAI ICHI-GEKI SAI DAI NI-SAIFA-SEYUNCHIN</v>
      </c>
      <c r="T8" s="240" t="str">
        <f>IF(ISBLANK(I8),"",VLOOKUP(I8,DATAS!$G$3:$M$21,7,0))</f>
        <v>5 PINAN-TSUKI NO KATA</v>
      </c>
      <c r="U8" s="240" t="str">
        <f>IF(ISBLANK(I8),"",VLOOKUP(I8,DATAS!$G$3:$N$21,8,0))</f>
        <v>SANSHIN-KANSHIWA-KANSHU-SEICHIN-SEISAN</v>
      </c>
      <c r="V8" s="240">
        <f>IF(ISBLANK(I8),"",VLOOKUP(I8,DATAS!$G$3:$O$21,9,0))</f>
        <v>0</v>
      </c>
      <c r="W8" s="240">
        <f>IF(ISBLANK(I8),"",VLOOKUP(I8,DATAS!$G$3:$P$21,10,0))</f>
        <v>0</v>
      </c>
      <c r="X8" s="240" t="str">
        <f>IF(ISBLANK(I8),"",VLOOKUP(I8,DATAS!$G$3:$Q$21,11,0))</f>
        <v>5 HEIAN-BASSAI</v>
      </c>
      <c r="Y8" s="240" t="str">
        <f>IF(ISBLANK(I8),"",VLOOKUP(I8,DATAS!$G$3:$R$21,12,0))</f>
        <v>5 PINAN-PATSAI DAI</v>
      </c>
      <c r="Z8" s="240" t="str">
        <f>IF(ISBLANK(I8),"",VLOOKUP(I8,DATAS!$G$3:$S$21,13,0))</f>
        <v>5 PINAN - NAIHANSHI SHODAN</v>
      </c>
      <c r="AA8" s="240">
        <f>IF(ISBLANK(J8),"",VLOOKUP(I8,DATAS!$G$3:$T$21,14,0))</f>
        <v>0</v>
      </c>
      <c r="AB8" s="31"/>
      <c r="AC8" s="31"/>
      <c r="AD8" s="31"/>
      <c r="AE8" s="66" t="s">
        <v>1391</v>
      </c>
      <c r="AF8" s="285" t="str">
        <f>IF(ISBLANK($I8),"",VLOOKUP($I8,DATAS!$A$2:$BJ$20,54,0))</f>
        <v>E2 Maximum 3 Techniques de base exécutées sur place en position combat avec ou sans sursaut, à droite puis à gauche</v>
      </c>
      <c r="AG8" s="285" t="str">
        <f>IF(ISBLANK($I8),"",VLOOKUP($I8,DATAS!$A$2:$BJ$20,55,0))</f>
        <v>E2 bis Maximum 3 Techniques en multidirectionnel, à droite puis à gauche</v>
      </c>
      <c r="AH8" s="285" t="str">
        <f>IF(ISBLANK($I8),"",VLOOKUP($I8,DATAS!$A$2:$BJ$20,56,0))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" s="285" t="str">
        <f>IF(ISBLANK($I8),"",VLOOKUP($I8,DATAS!$A$2:$BJ$20,57,0))</f>
        <v>KIHON IPPON KUMITE 5 attaques , une fois à droite, une fois à gauche Oi Tsuki Jodan Gyaku Tsuki Shudan Mae Geri Mawashi geri Yoko Geri Mae Geri jambe avant</v>
      </c>
      <c r="AJ8" s="285" t="str">
        <f>IF(ISBLANK($I8),"",VLOOKUP($I8,DATAS!$A$2:$BJ$20,58,0))</f>
        <v>LISTE WKF 1 KATA ECOLE PRINCIPAL 1 KATA DANS LES GRADES WKF</v>
      </c>
      <c r="AK8" s="285" t="str">
        <f>IF(ISBLANK($I8),"",VLOOKUP($I8,DATAS!$A$2:$BJ$20,59,0))</f>
        <v>3 SEQUENCES MINIMUM</v>
      </c>
      <c r="AL8" s="285" t="str">
        <f>IF(ISBLANK($I8),"",VLOOKUP($I8,DATAS!$A$2:$BJ$20,60,0))</f>
        <v>3 Attaques annoncées, niveau annoncé, choisies par le jury Oi Tsuki Jodan Gyaku Tsuki Mae Geri Mawashi geri Yoko Geri Maete Tsuki</v>
      </c>
      <c r="AM8" s="285" t="str">
        <f>IF(ISBLANK($I8),"",VLOOKUP($I8,DATAS!$A$2:$BJ$20,61,0))</f>
        <v>1 assaut souple, 2 minutes maximum</v>
      </c>
      <c r="AN8" s="285" t="str">
        <f>IF(ISBLANK($I8),"",VLOOKUP($I8,DATAS!$A$2:$BJ$20,62,0))</f>
        <v>Kata ou Kumite, 5 participations à des compétitions officielles</v>
      </c>
      <c r="AO8" s="285" t="e">
        <f>IF(ISBLANK($I8),"",VLOOKUP($I8,DATAS!$A$2:$BJ$20,63,0))</f>
        <v>#REF!</v>
      </c>
    </row>
    <row r="9" spans="1:41" ht="23.25" customHeight="1" x14ac:dyDescent="0.2">
      <c r="A9" s="28" t="s">
        <v>6</v>
      </c>
      <c r="B9" s="238" t="s">
        <v>1403</v>
      </c>
      <c r="C9" s="239"/>
      <c r="D9" s="240"/>
      <c r="E9" s="31"/>
      <c r="F9" s="32" t="str">
        <f t="shared" ref="F9:F71" si="0">E9&amp;" "&amp;D9</f>
        <v xml:space="preserve"> </v>
      </c>
      <c r="G9" s="32"/>
      <c r="H9" s="240"/>
      <c r="I9" s="243" t="s">
        <v>1339</v>
      </c>
      <c r="J9" s="241">
        <f>IF(ISBLANK(I9),"",VLOOKUP($I$7,DATAS!$A$2:$B$20,2,0))</f>
        <v>15</v>
      </c>
      <c r="K9" s="241" t="str">
        <f>IF(ISBLANK(J9),"",VLOOKUP($J$7,DATAS!$U$2:$V$20,2,0))</f>
        <v>CADETS 2</v>
      </c>
      <c r="L9" s="242" t="str">
        <f>IF(ISBLANK(VLOOKUP($B9,'RECAP PLAN DE SEANCE ADULTE'!$F$1:$G$4,2,0)),"",VLOOKUP($B9,'RECAP PLAN DE SEANCE ADULTE'!$F$1:$G$4,2,0))</f>
        <v>19H15-20H45</v>
      </c>
      <c r="M9" s="241"/>
      <c r="N9" s="248"/>
      <c r="O9" s="240" t="str">
        <f>IF(ISBLANK(I9),"",VLOOKUP(I9,DATAS!$G$3:$H$21,2,0))</f>
        <v>TEKKI SHODAN-HEIAN SHODAN-HEIAN NIDAN-HEIAN SANDAN-HEIAN YONDAN-HEIAN GODAN</v>
      </c>
      <c r="P9" s="240" t="str">
        <f>IF(ISBLANK(I9),"",VLOOKUP(I9,DATAS!$G$3:$I$21,3,0))</f>
        <v>TEKKI SHODAN-HEIAN SHODAN-HEIAN NIDAN-HEIAN SANDAN-HEIAN YONDAN-HEIAN GODAN</v>
      </c>
      <c r="Q9" s="240" t="str">
        <f>IF(ISBLANK(I9),"",VLOOKUP(I9,DATAS!$G$3:$J$21,4,0))</f>
        <v>5 PINAN - NAIFANCHI SHODAN-KATA KIHON KUMITE</v>
      </c>
      <c r="R9" s="240" t="str">
        <f>IF(ISBLANK(I9),"",VLOOKUP(I9,DATAS!$G$3:$K$21,5,0))</f>
        <v>5 PINAN-NAIFANSHI SHODAN</v>
      </c>
      <c r="S9" s="240" t="str">
        <f>IF(ISBLANK(I9),"",VLOOKUP(I9,DATAS!$G$3:$L$21,6,0))</f>
        <v>SANCHIN-GEKI SAI DAI ICHI-GEKI SAI DAI NI-SAIFA-SEYUNCHIN</v>
      </c>
      <c r="T9" s="240" t="str">
        <f>IF(ISBLANK(I9),"",VLOOKUP(I9,DATAS!$G$3:$M$21,7,0))</f>
        <v>5 PINAN-TSUKI NO KATA</v>
      </c>
      <c r="U9" s="240" t="str">
        <f>IF(ISBLANK(I9),"",VLOOKUP(I9,DATAS!$G$3:$N$21,8,0))</f>
        <v>SANSHIN-KANSHIWA-KANSHU-SEICHIN-SEISAN</v>
      </c>
      <c r="V9" s="240">
        <f>IF(ISBLANK(I9),"",VLOOKUP(I9,DATAS!$G$3:$O$21,9,0))</f>
        <v>0</v>
      </c>
      <c r="W9" s="240">
        <f>IF(ISBLANK(I9),"",VLOOKUP(I9,DATAS!$G$3:$P$21,10,0))</f>
        <v>0</v>
      </c>
      <c r="X9" s="240" t="str">
        <f>IF(ISBLANK(I9),"",VLOOKUP(I9,DATAS!$G$3:$Q$21,11,0))</f>
        <v>5 HEIAN-BASSAI</v>
      </c>
      <c r="Y9" s="240" t="str">
        <f>IF(ISBLANK(I9),"",VLOOKUP(I9,DATAS!$G$3:$R$21,12,0))</f>
        <v>5 PINAN-PATSAI DAI</v>
      </c>
      <c r="Z9" s="240" t="str">
        <f>IF(ISBLANK(I9),"",VLOOKUP(I9,DATAS!$G$3:$S$21,13,0))</f>
        <v>5 PINAN - NAIHANSHI SHODAN</v>
      </c>
      <c r="AA9" s="240">
        <f>IF(ISBLANK(J9),"",VLOOKUP(I9,DATAS!$G$3:$T$21,14,0))</f>
        <v>0</v>
      </c>
      <c r="AB9" s="38"/>
      <c r="AC9" s="38"/>
      <c r="AD9" s="38"/>
      <c r="AE9" s="38"/>
      <c r="AF9" s="285" t="str">
        <f>IF(ISBLANK($I9),"",VLOOKUP($I9,DATAS!$A$2:$BJ$20,54,0))</f>
        <v>E2 Maximum 3 Techniques de base exécutées sur place en position combat avec ou sans sursaut, à droite puis à gauche</v>
      </c>
      <c r="AG9" s="285" t="str">
        <f>IF(ISBLANK($I9),"",VLOOKUP($I9,DATAS!$A$2:$BJ$20,55,0))</f>
        <v>E2 bis Maximum 3 Techniques en multidirectionnel, à droite puis à gauche</v>
      </c>
      <c r="AH9" s="285" t="str">
        <f>IF(ISBLANK($I9),"",VLOOKUP($I9,DATAS!$A$2:$BJ$20,56,0))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9" s="285" t="str">
        <f>IF(ISBLANK($I9),"",VLOOKUP($I9,DATAS!$A$2:$BJ$20,57,0))</f>
        <v>KIHON IPPON KUMITE 5 attaques , une fois à droite, une fois à gauche Oi Tsuki Jodan Gyaku Tsuki Shudan Mae Geri Mawashi geri Yoko Geri Mae Geri jambe avant</v>
      </c>
      <c r="AJ9" s="285" t="str">
        <f>IF(ISBLANK($I9),"",VLOOKUP($I9,DATAS!$A$2:$BJ$20,58,0))</f>
        <v>LISTE WKF 1 KATA ECOLE PRINCIPAL 1 KATA DANS LES GRADES WKF</v>
      </c>
      <c r="AK9" s="285" t="str">
        <f>IF(ISBLANK($I9),"",VLOOKUP($I9,DATAS!$A$2:$BJ$20,59,0))</f>
        <v>3 SEQUENCES MINIMUM</v>
      </c>
      <c r="AL9" s="285" t="str">
        <f>IF(ISBLANK($I9),"",VLOOKUP($I9,DATAS!$A$2:$BJ$20,60,0))</f>
        <v>3 Attaques annoncées, niveau annoncé, choisies par le jury Oi Tsuki Jodan Gyaku Tsuki Mae Geri Mawashi geri Yoko Geri Maete Tsuki</v>
      </c>
      <c r="AM9" s="285" t="str">
        <f>IF(ISBLANK($I9),"",VLOOKUP($I9,DATAS!$A$2:$BJ$20,61,0))</f>
        <v>1 assaut souple, 2 minutes maximum</v>
      </c>
      <c r="AN9" s="285" t="str">
        <f>IF(ISBLANK($I9),"",VLOOKUP($I9,DATAS!$A$2:$BJ$20,62,0))</f>
        <v>Kata ou Kumite, 5 participations à des compétitions officielles</v>
      </c>
      <c r="AO9" s="285" t="e">
        <f>IF(ISBLANK($I9),"",VLOOKUP($I9,DATAS!$A$2:$BJ$20,63,0))</f>
        <v>#REF!</v>
      </c>
    </row>
    <row r="10" spans="1:41" ht="23.25" customHeight="1" x14ac:dyDescent="0.2">
      <c r="A10" s="28" t="s">
        <v>7</v>
      </c>
      <c r="B10" s="238" t="s">
        <v>1403</v>
      </c>
      <c r="C10" s="239"/>
      <c r="D10" s="240"/>
      <c r="E10" s="31"/>
      <c r="F10" s="32" t="str">
        <f t="shared" si="0"/>
        <v xml:space="preserve"> </v>
      </c>
      <c r="G10" s="32"/>
      <c r="H10" s="240"/>
      <c r="I10" s="243" t="s">
        <v>1339</v>
      </c>
      <c r="J10" s="241">
        <f>IF(ISBLANK(I10),"",VLOOKUP($I$7,DATAS!$A$2:$B$20,2,0))</f>
        <v>15</v>
      </c>
      <c r="K10" s="241" t="str">
        <f>IF(ISBLANK(J10),"",VLOOKUP($J$7,DATAS!$U$2:$V$20,2,0))</f>
        <v>CADETS 2</v>
      </c>
      <c r="L10" s="242" t="str">
        <f>IF(ISBLANK(VLOOKUP($B10,'RECAP PLAN DE SEANCE ADULTE'!$F$1:$G$4,2,0)),"",VLOOKUP($B10,'RECAP PLAN DE SEANCE ADULTE'!$F$1:$G$4,2,0))</f>
        <v>19H15-20H45</v>
      </c>
      <c r="M10" s="241"/>
      <c r="N10" s="248"/>
      <c r="O10" s="240" t="str">
        <f>IF(ISBLANK(I10),"",VLOOKUP(I10,DATAS!$G$3:$H$21,2,0))</f>
        <v>TEKKI SHODAN-HEIAN SHODAN-HEIAN NIDAN-HEIAN SANDAN-HEIAN YONDAN-HEIAN GODAN</v>
      </c>
      <c r="P10" s="240" t="str">
        <f>IF(ISBLANK(I10),"",VLOOKUP(I10,DATAS!$G$3:$I$21,3,0))</f>
        <v>TEKKI SHODAN-HEIAN SHODAN-HEIAN NIDAN-HEIAN SANDAN-HEIAN YONDAN-HEIAN GODAN</v>
      </c>
      <c r="Q10" s="240" t="str">
        <f>IF(ISBLANK(I10),"",VLOOKUP(I10,DATAS!$G$3:$J$21,4,0))</f>
        <v>5 PINAN - NAIFANCHI SHODAN-KATA KIHON KUMITE</v>
      </c>
      <c r="R10" s="240" t="str">
        <f>IF(ISBLANK(I10),"",VLOOKUP(I10,DATAS!$G$3:$K$21,5,0))</f>
        <v>5 PINAN-NAIFANSHI SHODAN</v>
      </c>
      <c r="S10" s="240" t="str">
        <f>IF(ISBLANK(I10),"",VLOOKUP(I10,DATAS!$G$3:$L$21,6,0))</f>
        <v>SANCHIN-GEKI SAI DAI ICHI-GEKI SAI DAI NI-SAIFA-SEYUNCHIN</v>
      </c>
      <c r="T10" s="240" t="str">
        <f>IF(ISBLANK(I10),"",VLOOKUP(I10,DATAS!$G$3:$M$21,7,0))</f>
        <v>5 PINAN-TSUKI NO KATA</v>
      </c>
      <c r="U10" s="240" t="str">
        <f>IF(ISBLANK(I10),"",VLOOKUP(I10,DATAS!$G$3:$N$21,8,0))</f>
        <v>SANSHIN-KANSHIWA-KANSHU-SEICHIN-SEISAN</v>
      </c>
      <c r="V10" s="240">
        <f>IF(ISBLANK(I10),"",VLOOKUP(I10,DATAS!$G$3:$O$21,9,0))</f>
        <v>0</v>
      </c>
      <c r="W10" s="240">
        <f>IF(ISBLANK(I10),"",VLOOKUP(I10,DATAS!$G$3:$P$21,10,0))</f>
        <v>0</v>
      </c>
      <c r="X10" s="240" t="str">
        <f>IF(ISBLANK(I10),"",VLOOKUP(I10,DATAS!$G$3:$Q$21,11,0))</f>
        <v>5 HEIAN-BASSAI</v>
      </c>
      <c r="Y10" s="240" t="str">
        <f>IF(ISBLANK(I10),"",VLOOKUP(I10,DATAS!$G$3:$R$21,12,0))</f>
        <v>5 PINAN-PATSAI DAI</v>
      </c>
      <c r="Z10" s="240" t="str">
        <f>IF(ISBLANK(I10),"",VLOOKUP(I10,DATAS!$G$3:$S$21,13,0))</f>
        <v>5 PINAN - NAIHANSHI SHODAN</v>
      </c>
      <c r="AA10" s="240">
        <f>IF(ISBLANK(J10),"",VLOOKUP(I10,DATAS!$G$3:$T$21,14,0))</f>
        <v>0</v>
      </c>
      <c r="AB10" s="38"/>
      <c r="AC10" s="38"/>
      <c r="AD10" s="38"/>
      <c r="AE10" s="38"/>
      <c r="AF10" s="285" t="str">
        <f>IF(ISBLANK($I10),"",VLOOKUP($I10,DATAS!$A$2:$BJ$20,54,0))</f>
        <v>E2 Maximum 3 Techniques de base exécutées sur place en position combat avec ou sans sursaut, à droite puis à gauche</v>
      </c>
      <c r="AG10" s="285" t="str">
        <f>IF(ISBLANK($I10),"",VLOOKUP($I10,DATAS!$A$2:$BJ$20,55,0))</f>
        <v>E2 bis Maximum 3 Techniques en multidirectionnel, à droite puis à gauche</v>
      </c>
      <c r="AH10" s="285" t="str">
        <f>IF(ISBLANK($I10),"",VLOOKUP($I10,DATAS!$A$2:$BJ$20,56,0))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0" s="285" t="str">
        <f>IF(ISBLANK($I10),"",VLOOKUP($I10,DATAS!$A$2:$BJ$20,57,0))</f>
        <v>KIHON IPPON KUMITE 5 attaques , une fois à droite, une fois à gauche Oi Tsuki Jodan Gyaku Tsuki Shudan Mae Geri Mawashi geri Yoko Geri Mae Geri jambe avant</v>
      </c>
      <c r="AJ10" s="285" t="str">
        <f>IF(ISBLANK($I10),"",VLOOKUP($I10,DATAS!$A$2:$BJ$20,58,0))</f>
        <v>LISTE WKF 1 KATA ECOLE PRINCIPAL 1 KATA DANS LES GRADES WKF</v>
      </c>
      <c r="AK10" s="285" t="str">
        <f>IF(ISBLANK($I10),"",VLOOKUP($I10,DATAS!$A$2:$BJ$20,59,0))</f>
        <v>3 SEQUENCES MINIMUM</v>
      </c>
      <c r="AL10" s="285" t="str">
        <f>IF(ISBLANK($I10),"",VLOOKUP($I10,DATAS!$A$2:$BJ$20,60,0))</f>
        <v>3 Attaques annoncées, niveau annoncé, choisies par le jury Oi Tsuki Jodan Gyaku Tsuki Mae Geri Mawashi geri Yoko Geri Maete Tsuki</v>
      </c>
      <c r="AM10" s="285" t="str">
        <f>IF(ISBLANK($I10),"",VLOOKUP($I10,DATAS!$A$2:$BJ$20,61,0))</f>
        <v>1 assaut souple, 2 minutes maximum</v>
      </c>
      <c r="AN10" s="285" t="str">
        <f>IF(ISBLANK($I10),"",VLOOKUP($I10,DATAS!$A$2:$BJ$20,62,0))</f>
        <v>Kata ou Kumite, 5 participations à des compétitions officielles</v>
      </c>
      <c r="AO10" s="285" t="e">
        <f>IF(ISBLANK($I10),"",VLOOKUP($I10,DATAS!$A$2:$BJ$20,63,0))</f>
        <v>#REF!</v>
      </c>
    </row>
    <row r="11" spans="1:41" ht="23.25" customHeight="1" x14ac:dyDescent="0.2">
      <c r="A11" s="28" t="s">
        <v>8</v>
      </c>
      <c r="B11" s="238" t="s">
        <v>1403</v>
      </c>
      <c r="C11" s="239"/>
      <c r="D11" s="240"/>
      <c r="E11" s="31"/>
      <c r="F11" s="32" t="str">
        <f t="shared" si="0"/>
        <v xml:space="preserve"> </v>
      </c>
      <c r="G11" s="32"/>
      <c r="H11" s="240"/>
      <c r="I11" s="243" t="s">
        <v>1339</v>
      </c>
      <c r="J11" s="241">
        <f>IF(ISBLANK(I11),"",VLOOKUP($I$7,DATAS!$A$2:$B$20,2,0))</f>
        <v>15</v>
      </c>
      <c r="K11" s="241" t="str">
        <f>IF(ISBLANK(J11),"",VLOOKUP($J$7,DATAS!$U$2:$V$20,2,0))</f>
        <v>CADETS 2</v>
      </c>
      <c r="L11" s="242" t="str">
        <f>IF(ISBLANK(VLOOKUP($B11,'RECAP PLAN DE SEANCE ADULTE'!$F$1:$G$4,2,0)),"",VLOOKUP($B11,'RECAP PLAN DE SEANCE ADULTE'!$F$1:$G$4,2,0))</f>
        <v>19H15-20H45</v>
      </c>
      <c r="M11" s="241"/>
      <c r="N11" s="248"/>
      <c r="O11" s="240" t="str">
        <f>IF(ISBLANK(I11),"",VLOOKUP(I11,DATAS!$G$3:$H$21,2,0))</f>
        <v>TEKKI SHODAN-HEIAN SHODAN-HEIAN NIDAN-HEIAN SANDAN-HEIAN YONDAN-HEIAN GODAN</v>
      </c>
      <c r="P11" s="240" t="str">
        <f>IF(ISBLANK(I11),"",VLOOKUP(I11,DATAS!$G$3:$I$21,3,0))</f>
        <v>TEKKI SHODAN-HEIAN SHODAN-HEIAN NIDAN-HEIAN SANDAN-HEIAN YONDAN-HEIAN GODAN</v>
      </c>
      <c r="Q11" s="240" t="str">
        <f>IF(ISBLANK(I11),"",VLOOKUP(I11,DATAS!$G$3:$J$21,4,0))</f>
        <v>5 PINAN - NAIFANCHI SHODAN-KATA KIHON KUMITE</v>
      </c>
      <c r="R11" s="240" t="str">
        <f>IF(ISBLANK(I11),"",VLOOKUP(I11,DATAS!$G$3:$K$21,5,0))</f>
        <v>5 PINAN-NAIFANSHI SHODAN</v>
      </c>
      <c r="S11" s="240" t="str">
        <f>IF(ISBLANK(I11),"",VLOOKUP(I11,DATAS!$G$3:$L$21,6,0))</f>
        <v>SANCHIN-GEKI SAI DAI ICHI-GEKI SAI DAI NI-SAIFA-SEYUNCHIN</v>
      </c>
      <c r="T11" s="240" t="str">
        <f>IF(ISBLANK(I11),"",VLOOKUP(I11,DATAS!$G$3:$M$21,7,0))</f>
        <v>5 PINAN-TSUKI NO KATA</v>
      </c>
      <c r="U11" s="240" t="str">
        <f>IF(ISBLANK(I11),"",VLOOKUP(I11,DATAS!$G$3:$N$21,8,0))</f>
        <v>SANSHIN-KANSHIWA-KANSHU-SEICHIN-SEISAN</v>
      </c>
      <c r="V11" s="240">
        <f>IF(ISBLANK(I11),"",VLOOKUP(I11,DATAS!$G$3:$O$21,9,0))</f>
        <v>0</v>
      </c>
      <c r="W11" s="240">
        <f>IF(ISBLANK(I11),"",VLOOKUP(I11,DATAS!$G$3:$P$21,10,0))</f>
        <v>0</v>
      </c>
      <c r="X11" s="240" t="str">
        <f>IF(ISBLANK(I11),"",VLOOKUP(I11,DATAS!$G$3:$Q$21,11,0))</f>
        <v>5 HEIAN-BASSAI</v>
      </c>
      <c r="Y11" s="240" t="str">
        <f>IF(ISBLANK(I11),"",VLOOKUP(I11,DATAS!$G$3:$R$21,12,0))</f>
        <v>5 PINAN-PATSAI DAI</v>
      </c>
      <c r="Z11" s="240" t="str">
        <f>IF(ISBLANK(I11),"",VLOOKUP(I11,DATAS!$G$3:$S$21,13,0))</f>
        <v>5 PINAN - NAIHANSHI SHODAN</v>
      </c>
      <c r="AA11" s="240">
        <f>IF(ISBLANK(J11),"",VLOOKUP(I11,DATAS!$G$3:$T$21,14,0))</f>
        <v>0</v>
      </c>
      <c r="AB11" s="38"/>
      <c r="AC11" s="38"/>
      <c r="AD11" s="38"/>
      <c r="AE11" s="38"/>
      <c r="AF11" s="285" t="str">
        <f>IF(ISBLANK($I11),"",VLOOKUP($I11,DATAS!$A$2:$BJ$20,54,0))</f>
        <v>E2 Maximum 3 Techniques de base exécutées sur place en position combat avec ou sans sursaut, à droite puis à gauche</v>
      </c>
      <c r="AG11" s="285" t="str">
        <f>IF(ISBLANK($I11),"",VLOOKUP($I11,DATAS!$A$2:$BJ$20,55,0))</f>
        <v>E2 bis Maximum 3 Techniques en multidirectionnel, à droite puis à gauche</v>
      </c>
      <c r="AH11" s="285" t="str">
        <f>IF(ISBLANK($I11),"",VLOOKUP($I11,DATAS!$A$2:$BJ$20,56,0))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1" s="285" t="str">
        <f>IF(ISBLANK($I11),"",VLOOKUP($I11,DATAS!$A$2:$BJ$20,57,0))</f>
        <v>KIHON IPPON KUMITE 5 attaques , une fois à droite, une fois à gauche Oi Tsuki Jodan Gyaku Tsuki Shudan Mae Geri Mawashi geri Yoko Geri Mae Geri jambe avant</v>
      </c>
      <c r="AJ11" s="285" t="str">
        <f>IF(ISBLANK($I11),"",VLOOKUP($I11,DATAS!$A$2:$BJ$20,58,0))</f>
        <v>LISTE WKF 1 KATA ECOLE PRINCIPAL 1 KATA DANS LES GRADES WKF</v>
      </c>
      <c r="AK11" s="285" t="str">
        <f>IF(ISBLANK($I11),"",VLOOKUP($I11,DATAS!$A$2:$BJ$20,59,0))</f>
        <v>3 SEQUENCES MINIMUM</v>
      </c>
      <c r="AL11" s="285" t="str">
        <f>IF(ISBLANK($I11),"",VLOOKUP($I11,DATAS!$A$2:$BJ$20,60,0))</f>
        <v>3 Attaques annoncées, niveau annoncé, choisies par le jury Oi Tsuki Jodan Gyaku Tsuki Mae Geri Mawashi geri Yoko Geri Maete Tsuki</v>
      </c>
      <c r="AM11" s="285" t="str">
        <f>IF(ISBLANK($I11),"",VLOOKUP($I11,DATAS!$A$2:$BJ$20,61,0))</f>
        <v>1 assaut souple, 2 minutes maximum</v>
      </c>
      <c r="AN11" s="285" t="str">
        <f>IF(ISBLANK($I11),"",VLOOKUP($I11,DATAS!$A$2:$BJ$20,62,0))</f>
        <v>Kata ou Kumite, 5 participations à des compétitions officielles</v>
      </c>
      <c r="AO11" s="285" t="e">
        <f>IF(ISBLANK($I11),"",VLOOKUP($I11,DATAS!$A$2:$BJ$20,63,0))</f>
        <v>#REF!</v>
      </c>
    </row>
    <row r="12" spans="1:41" ht="23.25" customHeight="1" x14ac:dyDescent="0.2">
      <c r="A12" s="28" t="s">
        <v>9</v>
      </c>
      <c r="B12" s="238" t="s">
        <v>1403</v>
      </c>
      <c r="C12" s="239"/>
      <c r="D12" s="240"/>
      <c r="E12" s="31"/>
      <c r="F12" s="32" t="str">
        <f t="shared" si="0"/>
        <v xml:space="preserve"> </v>
      </c>
      <c r="G12" s="32"/>
      <c r="H12" s="240"/>
      <c r="I12" s="243" t="s">
        <v>1339</v>
      </c>
      <c r="J12" s="241">
        <f>IF(ISBLANK(I12),"",VLOOKUP($I$7,DATAS!$A$2:$B$20,2,0))</f>
        <v>15</v>
      </c>
      <c r="K12" s="241" t="str">
        <f>IF(ISBLANK(J12),"",VLOOKUP($J$7,DATAS!$U$2:$V$20,2,0))</f>
        <v>CADETS 2</v>
      </c>
      <c r="L12" s="242" t="str">
        <f>IF(ISBLANK(VLOOKUP($B12,'RECAP PLAN DE SEANCE ADULTE'!$F$1:$G$4,2,0)),"",VLOOKUP($B12,'RECAP PLAN DE SEANCE ADULTE'!$F$1:$G$4,2,0))</f>
        <v>19H15-20H45</v>
      </c>
      <c r="M12" s="241"/>
      <c r="N12" s="248"/>
      <c r="O12" s="240" t="str">
        <f>IF(ISBLANK(I12),"",VLOOKUP(I12,DATAS!$G$3:$H$21,2,0))</f>
        <v>TEKKI SHODAN-HEIAN SHODAN-HEIAN NIDAN-HEIAN SANDAN-HEIAN YONDAN-HEIAN GODAN</v>
      </c>
      <c r="P12" s="240" t="str">
        <f>IF(ISBLANK(I12),"",VLOOKUP(I12,DATAS!$G$3:$I$21,3,0))</f>
        <v>TEKKI SHODAN-HEIAN SHODAN-HEIAN NIDAN-HEIAN SANDAN-HEIAN YONDAN-HEIAN GODAN</v>
      </c>
      <c r="Q12" s="240" t="str">
        <f>IF(ISBLANK(I12),"",VLOOKUP(I12,DATAS!$G$3:$J$21,4,0))</f>
        <v>5 PINAN - NAIFANCHI SHODAN-KATA KIHON KUMITE</v>
      </c>
      <c r="R12" s="240" t="str">
        <f>IF(ISBLANK(I12),"",VLOOKUP(I12,DATAS!$G$3:$K$21,5,0))</f>
        <v>5 PINAN-NAIFANSHI SHODAN</v>
      </c>
      <c r="S12" s="240" t="str">
        <f>IF(ISBLANK(I12),"",VLOOKUP(I12,DATAS!$G$3:$L$21,6,0))</f>
        <v>SANCHIN-GEKI SAI DAI ICHI-GEKI SAI DAI NI-SAIFA-SEYUNCHIN</v>
      </c>
      <c r="T12" s="240" t="str">
        <f>IF(ISBLANK(I12),"",VLOOKUP(I12,DATAS!$G$3:$M$21,7,0))</f>
        <v>5 PINAN-TSUKI NO KATA</v>
      </c>
      <c r="U12" s="240" t="str">
        <f>IF(ISBLANK(I12),"",VLOOKUP(I12,DATAS!$G$3:$N$21,8,0))</f>
        <v>SANSHIN-KANSHIWA-KANSHU-SEICHIN-SEISAN</v>
      </c>
      <c r="V12" s="240">
        <f>IF(ISBLANK(I12),"",VLOOKUP(I12,DATAS!$G$3:$O$21,9,0))</f>
        <v>0</v>
      </c>
      <c r="W12" s="240">
        <f>IF(ISBLANK(I12),"",VLOOKUP(I12,DATAS!$G$3:$P$21,10,0))</f>
        <v>0</v>
      </c>
      <c r="X12" s="240" t="str">
        <f>IF(ISBLANK(I12),"",VLOOKUP(I12,DATAS!$G$3:$Q$21,11,0))</f>
        <v>5 HEIAN-BASSAI</v>
      </c>
      <c r="Y12" s="240" t="str">
        <f>IF(ISBLANK(I12),"",VLOOKUP(I12,DATAS!$G$3:$R$21,12,0))</f>
        <v>5 PINAN-PATSAI DAI</v>
      </c>
      <c r="Z12" s="240" t="str">
        <f>IF(ISBLANK(I12),"",VLOOKUP(I12,DATAS!$G$3:$S$21,13,0))</f>
        <v>5 PINAN - NAIHANSHI SHODAN</v>
      </c>
      <c r="AA12" s="240">
        <f>IF(ISBLANK(J12),"",VLOOKUP(I12,DATAS!$G$3:$T$21,14,0))</f>
        <v>0</v>
      </c>
      <c r="AB12" s="38"/>
      <c r="AC12" s="38"/>
      <c r="AD12" s="38"/>
      <c r="AE12" s="38"/>
      <c r="AF12" s="285" t="str">
        <f>IF(ISBLANK($I12),"",VLOOKUP($I12,DATAS!$A$2:$BJ$20,54,0))</f>
        <v>E2 Maximum 3 Techniques de base exécutées sur place en position combat avec ou sans sursaut, à droite puis à gauche</v>
      </c>
      <c r="AG12" s="285" t="str">
        <f>IF(ISBLANK($I12),"",VLOOKUP($I12,DATAS!$A$2:$BJ$20,55,0))</f>
        <v>E2 bis Maximum 3 Techniques en multidirectionnel, à droite puis à gauche</v>
      </c>
      <c r="AH12" s="285" t="str">
        <f>IF(ISBLANK($I12),"",VLOOKUP($I12,DATAS!$A$2:$BJ$20,56,0))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2" s="285" t="str">
        <f>IF(ISBLANK($I12),"",VLOOKUP($I12,DATAS!$A$2:$BJ$20,57,0))</f>
        <v>KIHON IPPON KUMITE 5 attaques , une fois à droite, une fois à gauche Oi Tsuki Jodan Gyaku Tsuki Shudan Mae Geri Mawashi geri Yoko Geri Mae Geri jambe avant</v>
      </c>
      <c r="AJ12" s="285" t="str">
        <f>IF(ISBLANK($I12),"",VLOOKUP($I12,DATAS!$A$2:$BJ$20,58,0))</f>
        <v>LISTE WKF 1 KATA ECOLE PRINCIPAL 1 KATA DANS LES GRADES WKF</v>
      </c>
      <c r="AK12" s="285" t="str">
        <f>IF(ISBLANK($I12),"",VLOOKUP($I12,DATAS!$A$2:$BJ$20,59,0))</f>
        <v>3 SEQUENCES MINIMUM</v>
      </c>
      <c r="AL12" s="285" t="str">
        <f>IF(ISBLANK($I12),"",VLOOKUP($I12,DATAS!$A$2:$BJ$20,60,0))</f>
        <v>3 Attaques annoncées, niveau annoncé, choisies par le jury Oi Tsuki Jodan Gyaku Tsuki Mae Geri Mawashi geri Yoko Geri Maete Tsuki</v>
      </c>
      <c r="AM12" s="285" t="str">
        <f>IF(ISBLANK($I12),"",VLOOKUP($I12,DATAS!$A$2:$BJ$20,61,0))</f>
        <v>1 assaut souple, 2 minutes maximum</v>
      </c>
      <c r="AN12" s="285" t="str">
        <f>IF(ISBLANK($I12),"",VLOOKUP($I12,DATAS!$A$2:$BJ$20,62,0))</f>
        <v>Kata ou Kumite, 5 participations à des compétitions officielles</v>
      </c>
      <c r="AO12" s="285" t="e">
        <f>IF(ISBLANK($I12),"",VLOOKUP($I12,DATAS!$A$2:$BJ$20,63,0))</f>
        <v>#REF!</v>
      </c>
    </row>
    <row r="13" spans="1:41" ht="23.25" customHeight="1" x14ac:dyDescent="0.2">
      <c r="A13" s="28" t="s">
        <v>10</v>
      </c>
      <c r="B13" s="238" t="s">
        <v>1403</v>
      </c>
      <c r="C13" s="239"/>
      <c r="D13" s="240"/>
      <c r="E13" s="31"/>
      <c r="F13" s="32" t="str">
        <f t="shared" si="0"/>
        <v xml:space="preserve"> </v>
      </c>
      <c r="G13" s="32"/>
      <c r="H13" s="240"/>
      <c r="I13" s="243" t="s">
        <v>1339</v>
      </c>
      <c r="J13" s="241">
        <f>IF(ISBLANK(I13),"",VLOOKUP($I$7,DATAS!$A$2:$B$20,2,0))</f>
        <v>15</v>
      </c>
      <c r="K13" s="241" t="str">
        <f>IF(ISBLANK(J13),"",VLOOKUP($J$7,DATAS!$U$2:$V$20,2,0))</f>
        <v>CADETS 2</v>
      </c>
      <c r="L13" s="242" t="str">
        <f>IF(ISBLANK(VLOOKUP($B13,'RECAP PLAN DE SEANCE ADULTE'!$F$1:$G$4,2,0)),"",VLOOKUP($B13,'RECAP PLAN DE SEANCE ADULTE'!$F$1:$G$4,2,0))</f>
        <v>19H15-20H45</v>
      </c>
      <c r="M13" s="241"/>
      <c r="N13" s="248"/>
      <c r="O13" s="240" t="str">
        <f>IF(ISBLANK(I13),"",VLOOKUP(I13,DATAS!$G$3:$H$21,2,0))</f>
        <v>TEKKI SHODAN-HEIAN SHODAN-HEIAN NIDAN-HEIAN SANDAN-HEIAN YONDAN-HEIAN GODAN</v>
      </c>
      <c r="P13" s="240" t="str">
        <f>IF(ISBLANK(I13),"",VLOOKUP(I13,DATAS!$G$3:$I$21,3,0))</f>
        <v>TEKKI SHODAN-HEIAN SHODAN-HEIAN NIDAN-HEIAN SANDAN-HEIAN YONDAN-HEIAN GODAN</v>
      </c>
      <c r="Q13" s="240" t="str">
        <f>IF(ISBLANK(I13),"",VLOOKUP(I13,DATAS!$G$3:$J$21,4,0))</f>
        <v>5 PINAN - NAIFANCHI SHODAN-KATA KIHON KUMITE</v>
      </c>
      <c r="R13" s="240" t="str">
        <f>IF(ISBLANK(I13),"",VLOOKUP(I13,DATAS!$G$3:$K$21,5,0))</f>
        <v>5 PINAN-NAIFANSHI SHODAN</v>
      </c>
      <c r="S13" s="240" t="str">
        <f>IF(ISBLANK(I13),"",VLOOKUP(I13,DATAS!$G$3:$L$21,6,0))</f>
        <v>SANCHIN-GEKI SAI DAI ICHI-GEKI SAI DAI NI-SAIFA-SEYUNCHIN</v>
      </c>
      <c r="T13" s="240" t="str">
        <f>IF(ISBLANK(I13),"",VLOOKUP(I13,DATAS!$G$3:$M$21,7,0))</f>
        <v>5 PINAN-TSUKI NO KATA</v>
      </c>
      <c r="U13" s="240" t="str">
        <f>IF(ISBLANK(I13),"",VLOOKUP(I13,DATAS!$G$3:$N$21,8,0))</f>
        <v>SANSHIN-KANSHIWA-KANSHU-SEICHIN-SEISAN</v>
      </c>
      <c r="V13" s="240">
        <f>IF(ISBLANK(I13),"",VLOOKUP(I13,DATAS!$G$3:$O$21,9,0))</f>
        <v>0</v>
      </c>
      <c r="W13" s="240">
        <f>IF(ISBLANK(I13),"",VLOOKUP(I13,DATAS!$G$3:$P$21,10,0))</f>
        <v>0</v>
      </c>
      <c r="X13" s="240" t="str">
        <f>IF(ISBLANK(I13),"",VLOOKUP(I13,DATAS!$G$3:$Q$21,11,0))</f>
        <v>5 HEIAN-BASSAI</v>
      </c>
      <c r="Y13" s="240" t="str">
        <f>IF(ISBLANK(I13),"",VLOOKUP(I13,DATAS!$G$3:$R$21,12,0))</f>
        <v>5 PINAN-PATSAI DAI</v>
      </c>
      <c r="Z13" s="240" t="str">
        <f>IF(ISBLANK(I13),"",VLOOKUP(I13,DATAS!$G$3:$S$21,13,0))</f>
        <v>5 PINAN - NAIHANSHI SHODAN</v>
      </c>
      <c r="AA13" s="240">
        <f>IF(ISBLANK(J13),"",VLOOKUP(I13,DATAS!$G$3:$T$21,14,0))</f>
        <v>0</v>
      </c>
      <c r="AB13" s="38"/>
      <c r="AC13" s="38"/>
      <c r="AD13" s="38"/>
      <c r="AE13" s="38"/>
      <c r="AF13" s="285" t="str">
        <f>IF(ISBLANK($I13),"",VLOOKUP($I13,DATAS!$A$2:$BJ$20,54,0))</f>
        <v>E2 Maximum 3 Techniques de base exécutées sur place en position combat avec ou sans sursaut, à droite puis à gauche</v>
      </c>
      <c r="AG13" s="285" t="str">
        <f>IF(ISBLANK($I13),"",VLOOKUP($I13,DATAS!$A$2:$BJ$20,55,0))</f>
        <v>E2 bis Maximum 3 Techniques en multidirectionnel, à droite puis à gauche</v>
      </c>
      <c r="AH13" s="285" t="str">
        <f>IF(ISBLANK($I13),"",VLOOKUP($I13,DATAS!$A$2:$BJ$20,56,0))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3" s="285" t="str">
        <f>IF(ISBLANK($I13),"",VLOOKUP($I13,DATAS!$A$2:$BJ$20,57,0))</f>
        <v>KIHON IPPON KUMITE 5 attaques , une fois à droite, une fois à gauche Oi Tsuki Jodan Gyaku Tsuki Shudan Mae Geri Mawashi geri Yoko Geri Mae Geri jambe avant</v>
      </c>
      <c r="AJ13" s="285" t="str">
        <f>IF(ISBLANK($I13),"",VLOOKUP($I13,DATAS!$A$2:$BJ$20,58,0))</f>
        <v>LISTE WKF 1 KATA ECOLE PRINCIPAL 1 KATA DANS LES GRADES WKF</v>
      </c>
      <c r="AK13" s="285" t="str">
        <f>IF(ISBLANK($I13),"",VLOOKUP($I13,DATAS!$A$2:$BJ$20,59,0))</f>
        <v>3 SEQUENCES MINIMUM</v>
      </c>
      <c r="AL13" s="285" t="str">
        <f>IF(ISBLANK($I13),"",VLOOKUP($I13,DATAS!$A$2:$BJ$20,60,0))</f>
        <v>3 Attaques annoncées, niveau annoncé, choisies par le jury Oi Tsuki Jodan Gyaku Tsuki Mae Geri Mawashi geri Yoko Geri Maete Tsuki</v>
      </c>
      <c r="AM13" s="285" t="str">
        <f>IF(ISBLANK($I13),"",VLOOKUP($I13,DATAS!$A$2:$BJ$20,61,0))</f>
        <v>1 assaut souple, 2 minutes maximum</v>
      </c>
      <c r="AN13" s="285" t="str">
        <f>IF(ISBLANK($I13),"",VLOOKUP($I13,DATAS!$A$2:$BJ$20,62,0))</f>
        <v>Kata ou Kumite, 5 participations à des compétitions officielles</v>
      </c>
      <c r="AO13" s="285" t="e">
        <f>IF(ISBLANK($I13),"",VLOOKUP($I13,DATAS!$A$2:$BJ$20,63,0))</f>
        <v>#REF!</v>
      </c>
    </row>
    <row r="14" spans="1:41" ht="23.25" customHeight="1" x14ac:dyDescent="0.2">
      <c r="A14" s="28" t="s">
        <v>11</v>
      </c>
      <c r="B14" s="238"/>
      <c r="C14" s="239"/>
      <c r="D14" s="240"/>
      <c r="E14" s="31"/>
      <c r="F14" s="32" t="str">
        <f t="shared" si="0"/>
        <v xml:space="preserve"> </v>
      </c>
      <c r="G14" s="32"/>
      <c r="H14" s="240"/>
      <c r="I14" s="243" t="s">
        <v>1339</v>
      </c>
      <c r="J14" s="241">
        <f>IF(ISBLANK(I14),"",VLOOKUP($I$7,DATAS!$A$2:$B$20,2,0))</f>
        <v>15</v>
      </c>
      <c r="K14" s="241" t="str">
        <f>IF(ISBLANK(J14),"",VLOOKUP($J$7,DATAS!$U$2:$V$20,2,0))</f>
        <v>CADETS 2</v>
      </c>
      <c r="L14" s="242" t="e">
        <f>IF(ISBLANK(VLOOKUP($B14,'RECAP PLAN DE SEANCE ADULTE'!$F$1:$G$4,2,0)),"",VLOOKUP($B14,'RECAP PLAN DE SEANCE ADULTE'!$F$1:$G$4,2,0))</f>
        <v>#N/A</v>
      </c>
      <c r="M14" s="241"/>
      <c r="N14" s="248"/>
      <c r="O14" s="240" t="str">
        <f>IF(ISBLANK(I14),"",VLOOKUP(I14,DATAS!$G$3:$H$21,2,0))</f>
        <v>TEKKI SHODAN-HEIAN SHODAN-HEIAN NIDAN-HEIAN SANDAN-HEIAN YONDAN-HEIAN GODAN</v>
      </c>
      <c r="P14" s="240" t="str">
        <f>IF(ISBLANK(I14),"",VLOOKUP(I14,DATAS!$G$3:$I$21,3,0))</f>
        <v>TEKKI SHODAN-HEIAN SHODAN-HEIAN NIDAN-HEIAN SANDAN-HEIAN YONDAN-HEIAN GODAN</v>
      </c>
      <c r="Q14" s="240" t="str">
        <f>IF(ISBLANK(I14),"",VLOOKUP(I14,DATAS!$G$3:$J$21,4,0))</f>
        <v>5 PINAN - NAIFANCHI SHODAN-KATA KIHON KUMITE</v>
      </c>
      <c r="R14" s="240" t="str">
        <f>IF(ISBLANK(I14),"",VLOOKUP(I14,DATAS!$G$3:$K$21,5,0))</f>
        <v>5 PINAN-NAIFANSHI SHODAN</v>
      </c>
      <c r="S14" s="240" t="str">
        <f>IF(ISBLANK(I14),"",VLOOKUP(I14,DATAS!$G$3:$L$21,6,0))</f>
        <v>SANCHIN-GEKI SAI DAI ICHI-GEKI SAI DAI NI-SAIFA-SEYUNCHIN</v>
      </c>
      <c r="T14" s="240" t="str">
        <f>IF(ISBLANK(I14),"",VLOOKUP(I14,DATAS!$G$3:$M$21,7,0))</f>
        <v>5 PINAN-TSUKI NO KATA</v>
      </c>
      <c r="U14" s="240" t="str">
        <f>IF(ISBLANK(I14),"",VLOOKUP(I14,DATAS!$G$3:$N$21,8,0))</f>
        <v>SANSHIN-KANSHIWA-KANSHU-SEICHIN-SEISAN</v>
      </c>
      <c r="V14" s="240">
        <f>IF(ISBLANK(I14),"",VLOOKUP(I14,DATAS!$G$3:$O$21,9,0))</f>
        <v>0</v>
      </c>
      <c r="W14" s="240">
        <f>IF(ISBLANK(I14),"",VLOOKUP(I14,DATAS!$G$3:$P$21,10,0))</f>
        <v>0</v>
      </c>
      <c r="X14" s="240" t="str">
        <f>IF(ISBLANK(I14),"",VLOOKUP(I14,DATAS!$G$3:$Q$21,11,0))</f>
        <v>5 HEIAN-BASSAI</v>
      </c>
      <c r="Y14" s="240" t="str">
        <f>IF(ISBLANK(I14),"",VLOOKUP(I14,DATAS!$G$3:$R$21,12,0))</f>
        <v>5 PINAN-PATSAI DAI</v>
      </c>
      <c r="Z14" s="240" t="str">
        <f>IF(ISBLANK(I14),"",VLOOKUP(I14,DATAS!$G$3:$S$21,13,0))</f>
        <v>5 PINAN - NAIHANSHI SHODAN</v>
      </c>
      <c r="AA14" s="240">
        <f>IF(ISBLANK(J14),"",VLOOKUP(I14,DATAS!$G$3:$T$21,14,0))</f>
        <v>0</v>
      </c>
      <c r="AB14" s="38"/>
      <c r="AC14" s="38"/>
      <c r="AD14" s="38"/>
      <c r="AE14" s="38"/>
      <c r="AF14" s="285" t="str">
        <f>IF(ISBLANK($I14),"",VLOOKUP($I14,DATAS!$A$2:$BJ$20,54,0))</f>
        <v>E2 Maximum 3 Techniques de base exécutées sur place en position combat avec ou sans sursaut, à droite puis à gauche</v>
      </c>
      <c r="AG14" s="285" t="str">
        <f>IF(ISBLANK($I14),"",VLOOKUP($I14,DATAS!$A$2:$BJ$20,55,0))</f>
        <v>E2 bis Maximum 3 Techniques en multidirectionnel, à droite puis à gauche</v>
      </c>
      <c r="AH14" s="285" t="str">
        <f>IF(ISBLANK($I14),"",VLOOKUP($I14,DATAS!$A$2:$BJ$20,56,0))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4" s="285" t="str">
        <f>IF(ISBLANK($I14),"",VLOOKUP($I14,DATAS!$A$2:$BJ$20,57,0))</f>
        <v>KIHON IPPON KUMITE 5 attaques , une fois à droite, une fois à gauche Oi Tsuki Jodan Gyaku Tsuki Shudan Mae Geri Mawashi geri Yoko Geri Mae Geri jambe avant</v>
      </c>
      <c r="AJ14" s="285" t="str">
        <f>IF(ISBLANK($I14),"",VLOOKUP($I14,DATAS!$A$2:$BJ$20,58,0))</f>
        <v>LISTE WKF 1 KATA ECOLE PRINCIPAL 1 KATA DANS LES GRADES WKF</v>
      </c>
      <c r="AK14" s="285" t="str">
        <f>IF(ISBLANK($I14),"",VLOOKUP($I14,DATAS!$A$2:$BJ$20,59,0))</f>
        <v>3 SEQUENCES MINIMUM</v>
      </c>
      <c r="AL14" s="285" t="str">
        <f>IF(ISBLANK($I14),"",VLOOKUP($I14,DATAS!$A$2:$BJ$20,60,0))</f>
        <v>3 Attaques annoncées, niveau annoncé, choisies par le jury Oi Tsuki Jodan Gyaku Tsuki Mae Geri Mawashi geri Yoko Geri Maete Tsuki</v>
      </c>
      <c r="AM14" s="285" t="str">
        <f>IF(ISBLANK($I14),"",VLOOKUP($I14,DATAS!$A$2:$BJ$20,61,0))</f>
        <v>1 assaut souple, 2 minutes maximum</v>
      </c>
      <c r="AN14" s="285" t="str">
        <f>IF(ISBLANK($I14),"",VLOOKUP($I14,DATAS!$A$2:$BJ$20,62,0))</f>
        <v>Kata ou Kumite, 5 participations à des compétitions officielles</v>
      </c>
      <c r="AO14" s="285" t="e">
        <f>IF(ISBLANK($I14),"",VLOOKUP($I14,DATAS!$A$2:$BJ$20,63,0))</f>
        <v>#REF!</v>
      </c>
    </row>
    <row r="15" spans="1:41" ht="23.25" customHeight="1" x14ac:dyDescent="0.2">
      <c r="A15" s="28" t="s">
        <v>12</v>
      </c>
      <c r="B15" s="238"/>
      <c r="C15" s="239"/>
      <c r="D15" s="240"/>
      <c r="E15" s="31"/>
      <c r="F15" s="32" t="str">
        <f t="shared" si="0"/>
        <v xml:space="preserve"> </v>
      </c>
      <c r="G15" s="32"/>
      <c r="H15" s="240"/>
      <c r="I15" s="243" t="s">
        <v>1339</v>
      </c>
      <c r="J15" s="241">
        <f>IF(ISBLANK(I15),"",VLOOKUP($I$7,DATAS!$A$2:$B$20,2,0))</f>
        <v>15</v>
      </c>
      <c r="K15" s="241" t="str">
        <f>IF(ISBLANK(J15),"",VLOOKUP($J$7,DATAS!$U$2:$V$20,2,0))</f>
        <v>CADETS 2</v>
      </c>
      <c r="L15" s="242" t="e">
        <f>IF(ISBLANK(VLOOKUP($B15,'RECAP PLAN DE SEANCE ADULTE'!$F$1:$G$4,2,0)),"",VLOOKUP($B15,'RECAP PLAN DE SEANCE ADULTE'!$F$1:$G$4,2,0))</f>
        <v>#N/A</v>
      </c>
      <c r="M15" s="241"/>
      <c r="N15" s="248"/>
      <c r="O15" s="240" t="str">
        <f>IF(ISBLANK(I15),"",VLOOKUP(I15,DATAS!$G$3:$H$21,2,0))</f>
        <v>TEKKI SHODAN-HEIAN SHODAN-HEIAN NIDAN-HEIAN SANDAN-HEIAN YONDAN-HEIAN GODAN</v>
      </c>
      <c r="P15" s="240" t="str">
        <f>IF(ISBLANK(I15),"",VLOOKUP(I15,DATAS!$G$3:$I$21,3,0))</f>
        <v>TEKKI SHODAN-HEIAN SHODAN-HEIAN NIDAN-HEIAN SANDAN-HEIAN YONDAN-HEIAN GODAN</v>
      </c>
      <c r="Q15" s="240" t="str">
        <f>IF(ISBLANK(I15),"",VLOOKUP(I15,DATAS!$G$3:$J$21,4,0))</f>
        <v>5 PINAN - NAIFANCHI SHODAN-KATA KIHON KUMITE</v>
      </c>
      <c r="R15" s="240" t="str">
        <f>IF(ISBLANK(I15),"",VLOOKUP(I15,DATAS!$G$3:$K$21,5,0))</f>
        <v>5 PINAN-NAIFANSHI SHODAN</v>
      </c>
      <c r="S15" s="240" t="str">
        <f>IF(ISBLANK(I15),"",VLOOKUP(I15,DATAS!$G$3:$L$21,6,0))</f>
        <v>SANCHIN-GEKI SAI DAI ICHI-GEKI SAI DAI NI-SAIFA-SEYUNCHIN</v>
      </c>
      <c r="T15" s="240" t="str">
        <f>IF(ISBLANK(I15),"",VLOOKUP(I15,DATAS!$G$3:$M$21,7,0))</f>
        <v>5 PINAN-TSUKI NO KATA</v>
      </c>
      <c r="U15" s="240" t="str">
        <f>IF(ISBLANK(I15),"",VLOOKUP(I15,DATAS!$G$3:$N$21,8,0))</f>
        <v>SANSHIN-KANSHIWA-KANSHU-SEICHIN-SEISAN</v>
      </c>
      <c r="V15" s="240">
        <f>IF(ISBLANK(I15),"",VLOOKUP(I15,DATAS!$G$3:$O$21,9,0))</f>
        <v>0</v>
      </c>
      <c r="W15" s="240">
        <f>IF(ISBLANK(I15),"",VLOOKUP(I15,DATAS!$G$3:$P$21,10,0))</f>
        <v>0</v>
      </c>
      <c r="X15" s="240" t="str">
        <f>IF(ISBLANK(I15),"",VLOOKUP(I15,DATAS!$G$3:$Q$21,11,0))</f>
        <v>5 HEIAN-BASSAI</v>
      </c>
      <c r="Y15" s="240" t="str">
        <f>IF(ISBLANK(I15),"",VLOOKUP(I15,DATAS!$G$3:$R$21,12,0))</f>
        <v>5 PINAN-PATSAI DAI</v>
      </c>
      <c r="Z15" s="240" t="str">
        <f>IF(ISBLANK(I15),"",VLOOKUP(I15,DATAS!$G$3:$S$21,13,0))</f>
        <v>5 PINAN - NAIHANSHI SHODAN</v>
      </c>
      <c r="AA15" s="240">
        <f>IF(ISBLANK(J15),"",VLOOKUP(I15,DATAS!$G$3:$T$21,14,0))</f>
        <v>0</v>
      </c>
      <c r="AB15" s="38"/>
      <c r="AC15" s="38"/>
      <c r="AD15" s="38"/>
      <c r="AE15" s="38"/>
      <c r="AF15" s="285" t="str">
        <f>IF(ISBLANK($I15),"",VLOOKUP($I15,DATAS!$A$2:$BJ$20,54,0))</f>
        <v>E2 Maximum 3 Techniques de base exécutées sur place en position combat avec ou sans sursaut, à droite puis à gauche</v>
      </c>
      <c r="AG15" s="285" t="str">
        <f>IF(ISBLANK($I15),"",VLOOKUP($I15,DATAS!$A$2:$BJ$20,55,0))</f>
        <v>E2 bis Maximum 3 Techniques en multidirectionnel, à droite puis à gauche</v>
      </c>
      <c r="AH15" s="285" t="str">
        <f>IF(ISBLANK($I15),"",VLOOKUP($I15,DATAS!$A$2:$BJ$20,56,0))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5" s="285" t="str">
        <f>IF(ISBLANK($I15),"",VLOOKUP($I15,DATAS!$A$2:$BJ$20,57,0))</f>
        <v>KIHON IPPON KUMITE 5 attaques , une fois à droite, une fois à gauche Oi Tsuki Jodan Gyaku Tsuki Shudan Mae Geri Mawashi geri Yoko Geri Mae Geri jambe avant</v>
      </c>
      <c r="AJ15" s="285" t="str">
        <f>IF(ISBLANK($I15),"",VLOOKUP($I15,DATAS!$A$2:$BJ$20,58,0))</f>
        <v>LISTE WKF 1 KATA ECOLE PRINCIPAL 1 KATA DANS LES GRADES WKF</v>
      </c>
      <c r="AK15" s="285" t="str">
        <f>IF(ISBLANK($I15),"",VLOOKUP($I15,DATAS!$A$2:$BJ$20,59,0))</f>
        <v>3 SEQUENCES MINIMUM</v>
      </c>
      <c r="AL15" s="285" t="str">
        <f>IF(ISBLANK($I15),"",VLOOKUP($I15,DATAS!$A$2:$BJ$20,60,0))</f>
        <v>3 Attaques annoncées, niveau annoncé, choisies par le jury Oi Tsuki Jodan Gyaku Tsuki Mae Geri Mawashi geri Yoko Geri Maete Tsuki</v>
      </c>
      <c r="AM15" s="285" t="str">
        <f>IF(ISBLANK($I15),"",VLOOKUP($I15,DATAS!$A$2:$BJ$20,61,0))</f>
        <v>1 assaut souple, 2 minutes maximum</v>
      </c>
      <c r="AN15" s="285" t="str">
        <f>IF(ISBLANK($I15),"",VLOOKUP($I15,DATAS!$A$2:$BJ$20,62,0))</f>
        <v>Kata ou Kumite, 5 participations à des compétitions officielles</v>
      </c>
      <c r="AO15" s="285" t="e">
        <f>IF(ISBLANK($I15),"",VLOOKUP($I15,DATAS!$A$2:$BJ$20,63,0))</f>
        <v>#REF!</v>
      </c>
    </row>
    <row r="16" spans="1:41" ht="23.25" customHeight="1" x14ac:dyDescent="0.2">
      <c r="A16" s="28" t="s">
        <v>13</v>
      </c>
      <c r="B16" s="238"/>
      <c r="C16" s="239"/>
      <c r="D16" s="240"/>
      <c r="E16" s="31"/>
      <c r="F16" s="32" t="str">
        <f t="shared" si="0"/>
        <v xml:space="preserve"> </v>
      </c>
      <c r="G16" s="32"/>
      <c r="H16" s="240"/>
      <c r="I16" s="243" t="s">
        <v>1339</v>
      </c>
      <c r="J16" s="241">
        <f>IF(ISBLANK(I16),"",VLOOKUP($I$7,DATAS!$A$2:$B$20,2,0))</f>
        <v>15</v>
      </c>
      <c r="K16" s="241" t="str">
        <f>IF(ISBLANK(J16),"",VLOOKUP($J$7,DATAS!$U$2:$V$20,2,0))</f>
        <v>CADETS 2</v>
      </c>
      <c r="L16" s="242" t="e">
        <f>IF(ISBLANK(VLOOKUP($B16,'RECAP PLAN DE SEANCE ADULTE'!$F$1:$G$4,2,0)),"",VLOOKUP($B16,'RECAP PLAN DE SEANCE ADULTE'!$F$1:$G$4,2,0))</f>
        <v>#N/A</v>
      </c>
      <c r="M16" s="241"/>
      <c r="N16" s="248"/>
      <c r="O16" s="240" t="str">
        <f>IF(ISBLANK(I16),"",VLOOKUP(I16,DATAS!$G$3:$H$21,2,0))</f>
        <v>TEKKI SHODAN-HEIAN SHODAN-HEIAN NIDAN-HEIAN SANDAN-HEIAN YONDAN-HEIAN GODAN</v>
      </c>
      <c r="P16" s="240" t="str">
        <f>IF(ISBLANK(I16),"",VLOOKUP(I16,DATAS!$G$3:$I$21,3,0))</f>
        <v>TEKKI SHODAN-HEIAN SHODAN-HEIAN NIDAN-HEIAN SANDAN-HEIAN YONDAN-HEIAN GODAN</v>
      </c>
      <c r="Q16" s="240" t="str">
        <f>IF(ISBLANK(I16),"",VLOOKUP(I16,DATAS!$G$3:$J$21,4,0))</f>
        <v>5 PINAN - NAIFANCHI SHODAN-KATA KIHON KUMITE</v>
      </c>
      <c r="R16" s="240" t="str">
        <f>IF(ISBLANK(I16),"",VLOOKUP(I16,DATAS!$G$3:$K$21,5,0))</f>
        <v>5 PINAN-NAIFANSHI SHODAN</v>
      </c>
      <c r="S16" s="240" t="str">
        <f>IF(ISBLANK(I16),"",VLOOKUP(I16,DATAS!$G$3:$L$21,6,0))</f>
        <v>SANCHIN-GEKI SAI DAI ICHI-GEKI SAI DAI NI-SAIFA-SEYUNCHIN</v>
      </c>
      <c r="T16" s="240" t="str">
        <f>IF(ISBLANK(I16),"",VLOOKUP(I16,DATAS!$G$3:$M$21,7,0))</f>
        <v>5 PINAN-TSUKI NO KATA</v>
      </c>
      <c r="U16" s="240" t="str">
        <f>IF(ISBLANK(I16),"",VLOOKUP(I16,DATAS!$G$3:$N$21,8,0))</f>
        <v>SANSHIN-KANSHIWA-KANSHU-SEICHIN-SEISAN</v>
      </c>
      <c r="V16" s="240">
        <f>IF(ISBLANK(I16),"",VLOOKUP(I16,DATAS!$G$3:$O$21,9,0))</f>
        <v>0</v>
      </c>
      <c r="W16" s="240">
        <f>IF(ISBLANK(I16),"",VLOOKUP(I16,DATAS!$G$3:$P$21,10,0))</f>
        <v>0</v>
      </c>
      <c r="X16" s="240" t="str">
        <f>IF(ISBLANK(I16),"",VLOOKUP(I16,DATAS!$G$3:$Q$21,11,0))</f>
        <v>5 HEIAN-BASSAI</v>
      </c>
      <c r="Y16" s="240" t="str">
        <f>IF(ISBLANK(I16),"",VLOOKUP(I16,DATAS!$G$3:$R$21,12,0))</f>
        <v>5 PINAN-PATSAI DAI</v>
      </c>
      <c r="Z16" s="240" t="str">
        <f>IF(ISBLANK(I16),"",VLOOKUP(I16,DATAS!$G$3:$S$21,13,0))</f>
        <v>5 PINAN - NAIHANSHI SHODAN</v>
      </c>
      <c r="AA16" s="240">
        <f>IF(ISBLANK(J16),"",VLOOKUP(I16,DATAS!$G$3:$T$21,14,0))</f>
        <v>0</v>
      </c>
      <c r="AB16" s="38"/>
      <c r="AC16" s="38"/>
      <c r="AD16" s="38"/>
      <c r="AE16" s="38"/>
      <c r="AF16" s="285" t="str">
        <f>IF(ISBLANK($I16),"",VLOOKUP($I16,DATAS!$A$2:$BJ$20,54,0))</f>
        <v>E2 Maximum 3 Techniques de base exécutées sur place en position combat avec ou sans sursaut, à droite puis à gauche</v>
      </c>
      <c r="AG16" s="285" t="str">
        <f>IF(ISBLANK($I16),"",VLOOKUP($I16,DATAS!$A$2:$BJ$20,55,0))</f>
        <v>E2 bis Maximum 3 Techniques en multidirectionnel, à droite puis à gauche</v>
      </c>
      <c r="AH16" s="285" t="str">
        <f>IF(ISBLANK($I16),"",VLOOKUP($I16,DATAS!$A$2:$BJ$20,56,0))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6" s="285" t="str">
        <f>IF(ISBLANK($I16),"",VLOOKUP($I16,DATAS!$A$2:$BJ$20,57,0))</f>
        <v>KIHON IPPON KUMITE 5 attaques , une fois à droite, une fois à gauche Oi Tsuki Jodan Gyaku Tsuki Shudan Mae Geri Mawashi geri Yoko Geri Mae Geri jambe avant</v>
      </c>
      <c r="AJ16" s="285" t="str">
        <f>IF(ISBLANK($I16),"",VLOOKUP($I16,DATAS!$A$2:$BJ$20,58,0))</f>
        <v>LISTE WKF 1 KATA ECOLE PRINCIPAL 1 KATA DANS LES GRADES WKF</v>
      </c>
      <c r="AK16" s="285" t="str">
        <f>IF(ISBLANK($I16),"",VLOOKUP($I16,DATAS!$A$2:$BJ$20,59,0))</f>
        <v>3 SEQUENCES MINIMUM</v>
      </c>
      <c r="AL16" s="285" t="str">
        <f>IF(ISBLANK($I16),"",VLOOKUP($I16,DATAS!$A$2:$BJ$20,60,0))</f>
        <v>3 Attaques annoncées, niveau annoncé, choisies par le jury Oi Tsuki Jodan Gyaku Tsuki Mae Geri Mawashi geri Yoko Geri Maete Tsuki</v>
      </c>
      <c r="AM16" s="285" t="str">
        <f>IF(ISBLANK($I16),"",VLOOKUP($I16,DATAS!$A$2:$BJ$20,61,0))</f>
        <v>1 assaut souple, 2 minutes maximum</v>
      </c>
      <c r="AN16" s="285" t="str">
        <f>IF(ISBLANK($I16),"",VLOOKUP($I16,DATAS!$A$2:$BJ$20,62,0))</f>
        <v>Kata ou Kumite, 5 participations à des compétitions officielles</v>
      </c>
      <c r="AO16" s="285" t="e">
        <f>IF(ISBLANK($I16),"",VLOOKUP($I16,DATAS!$A$2:$BJ$20,63,0))</f>
        <v>#REF!</v>
      </c>
    </row>
    <row r="17" spans="1:41" ht="23.25" customHeight="1" x14ac:dyDescent="0.2">
      <c r="A17" s="28" t="s">
        <v>14</v>
      </c>
      <c r="B17" s="238"/>
      <c r="C17" s="239"/>
      <c r="D17" s="240"/>
      <c r="E17" s="31"/>
      <c r="F17" s="32" t="str">
        <f t="shared" si="0"/>
        <v xml:space="preserve"> </v>
      </c>
      <c r="G17" s="32"/>
      <c r="H17" s="240"/>
      <c r="I17" s="243" t="s">
        <v>1339</v>
      </c>
      <c r="J17" s="241">
        <f>IF(ISBLANK(I17),"",VLOOKUP($I$7,DATAS!$A$2:$B$20,2,0))</f>
        <v>15</v>
      </c>
      <c r="K17" s="241" t="str">
        <f>IF(ISBLANK(J17),"",VLOOKUP($J$7,DATAS!$U$2:$V$20,2,0))</f>
        <v>CADETS 2</v>
      </c>
      <c r="L17" s="242" t="e">
        <f>IF(ISBLANK(VLOOKUP($B17,'RECAP PLAN DE SEANCE ADULTE'!$F$1:$G$4,2,0)),"",VLOOKUP($B17,'RECAP PLAN DE SEANCE ADULTE'!$F$1:$G$4,2,0))</f>
        <v>#N/A</v>
      </c>
      <c r="M17" s="241"/>
      <c r="N17" s="248"/>
      <c r="O17" s="240" t="str">
        <f>IF(ISBLANK(I17),"",VLOOKUP(I17,DATAS!$G$3:$H$21,2,0))</f>
        <v>TEKKI SHODAN-HEIAN SHODAN-HEIAN NIDAN-HEIAN SANDAN-HEIAN YONDAN-HEIAN GODAN</v>
      </c>
      <c r="P17" s="240" t="str">
        <f>IF(ISBLANK(I17),"",VLOOKUP(I17,DATAS!$G$3:$I$21,3,0))</f>
        <v>TEKKI SHODAN-HEIAN SHODAN-HEIAN NIDAN-HEIAN SANDAN-HEIAN YONDAN-HEIAN GODAN</v>
      </c>
      <c r="Q17" s="240" t="str">
        <f>IF(ISBLANK(I17),"",VLOOKUP(I17,DATAS!$G$3:$J$21,4,0))</f>
        <v>5 PINAN - NAIFANCHI SHODAN-KATA KIHON KUMITE</v>
      </c>
      <c r="R17" s="240" t="str">
        <f>IF(ISBLANK(I17),"",VLOOKUP(I17,DATAS!$G$3:$K$21,5,0))</f>
        <v>5 PINAN-NAIFANSHI SHODAN</v>
      </c>
      <c r="S17" s="240" t="str">
        <f>IF(ISBLANK(I17),"",VLOOKUP(I17,DATAS!$G$3:$L$21,6,0))</f>
        <v>SANCHIN-GEKI SAI DAI ICHI-GEKI SAI DAI NI-SAIFA-SEYUNCHIN</v>
      </c>
      <c r="T17" s="240" t="str">
        <f>IF(ISBLANK(I17),"",VLOOKUP(I17,DATAS!$G$3:$M$21,7,0))</f>
        <v>5 PINAN-TSUKI NO KATA</v>
      </c>
      <c r="U17" s="240" t="str">
        <f>IF(ISBLANK(I17),"",VLOOKUP(I17,DATAS!$G$3:$N$21,8,0))</f>
        <v>SANSHIN-KANSHIWA-KANSHU-SEICHIN-SEISAN</v>
      </c>
      <c r="V17" s="240">
        <f>IF(ISBLANK(I17),"",VLOOKUP(I17,DATAS!$G$3:$O$21,9,0))</f>
        <v>0</v>
      </c>
      <c r="W17" s="240">
        <f>IF(ISBLANK(I17),"",VLOOKUP(I17,DATAS!$G$3:$P$21,10,0))</f>
        <v>0</v>
      </c>
      <c r="X17" s="240" t="str">
        <f>IF(ISBLANK(I17),"",VLOOKUP(I17,DATAS!$G$3:$Q$21,11,0))</f>
        <v>5 HEIAN-BASSAI</v>
      </c>
      <c r="Y17" s="240" t="str">
        <f>IF(ISBLANK(I17),"",VLOOKUP(I17,DATAS!$G$3:$R$21,12,0))</f>
        <v>5 PINAN-PATSAI DAI</v>
      </c>
      <c r="Z17" s="240" t="str">
        <f>IF(ISBLANK(I17),"",VLOOKUP(I17,DATAS!$G$3:$S$21,13,0))</f>
        <v>5 PINAN - NAIHANSHI SHODAN</v>
      </c>
      <c r="AA17" s="240">
        <f>IF(ISBLANK(J17),"",VLOOKUP(I17,DATAS!$G$3:$T$21,14,0))</f>
        <v>0</v>
      </c>
      <c r="AB17" s="38"/>
      <c r="AC17" s="38"/>
      <c r="AD17" s="38"/>
      <c r="AE17" s="38"/>
      <c r="AF17" s="285" t="str">
        <f>IF(ISBLANK($I17),"",VLOOKUP($I17,DATAS!$A$2:$BJ$20,54,0))</f>
        <v>E2 Maximum 3 Techniques de base exécutées sur place en position combat avec ou sans sursaut, à droite puis à gauche</v>
      </c>
      <c r="AG17" s="285" t="str">
        <f>IF(ISBLANK($I17),"",VLOOKUP($I17,DATAS!$A$2:$BJ$20,55,0))</f>
        <v>E2 bis Maximum 3 Techniques en multidirectionnel, à droite puis à gauche</v>
      </c>
      <c r="AH17" s="285" t="str">
        <f>IF(ISBLANK($I17),"",VLOOKUP($I17,DATAS!$A$2:$BJ$20,56,0))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7" s="285" t="str">
        <f>IF(ISBLANK($I17),"",VLOOKUP($I17,DATAS!$A$2:$BJ$20,57,0))</f>
        <v>KIHON IPPON KUMITE 5 attaques , une fois à droite, une fois à gauche Oi Tsuki Jodan Gyaku Tsuki Shudan Mae Geri Mawashi geri Yoko Geri Mae Geri jambe avant</v>
      </c>
      <c r="AJ17" s="285" t="str">
        <f>IF(ISBLANK($I17),"",VLOOKUP($I17,DATAS!$A$2:$BJ$20,58,0))</f>
        <v>LISTE WKF 1 KATA ECOLE PRINCIPAL 1 KATA DANS LES GRADES WKF</v>
      </c>
      <c r="AK17" s="285" t="str">
        <f>IF(ISBLANK($I17),"",VLOOKUP($I17,DATAS!$A$2:$BJ$20,59,0))</f>
        <v>3 SEQUENCES MINIMUM</v>
      </c>
      <c r="AL17" s="285" t="str">
        <f>IF(ISBLANK($I17),"",VLOOKUP($I17,DATAS!$A$2:$BJ$20,60,0))</f>
        <v>3 Attaques annoncées, niveau annoncé, choisies par le jury Oi Tsuki Jodan Gyaku Tsuki Mae Geri Mawashi geri Yoko Geri Maete Tsuki</v>
      </c>
      <c r="AM17" s="285" t="str">
        <f>IF(ISBLANK($I17),"",VLOOKUP($I17,DATAS!$A$2:$BJ$20,61,0))</f>
        <v>1 assaut souple, 2 minutes maximum</v>
      </c>
      <c r="AN17" s="285" t="str">
        <f>IF(ISBLANK($I17),"",VLOOKUP($I17,DATAS!$A$2:$BJ$20,62,0))</f>
        <v>Kata ou Kumite, 5 participations à des compétitions officielles</v>
      </c>
      <c r="AO17" s="285" t="e">
        <f>IF(ISBLANK($I17),"",VLOOKUP($I17,DATAS!$A$2:$BJ$20,63,0))</f>
        <v>#REF!</v>
      </c>
    </row>
    <row r="18" spans="1:41" ht="23.25" customHeight="1" x14ac:dyDescent="0.2">
      <c r="A18" s="28" t="s">
        <v>15</v>
      </c>
      <c r="B18" s="238"/>
      <c r="C18" s="239"/>
      <c r="D18" s="240"/>
      <c r="E18" s="31"/>
      <c r="F18" s="32" t="str">
        <f t="shared" si="0"/>
        <v xml:space="preserve"> </v>
      </c>
      <c r="G18" s="32"/>
      <c r="H18" s="240"/>
      <c r="I18" s="243" t="s">
        <v>1339</v>
      </c>
      <c r="J18" s="241">
        <f>IF(ISBLANK(I18),"",VLOOKUP($I$7,DATAS!$A$2:$B$20,2,0))</f>
        <v>15</v>
      </c>
      <c r="K18" s="241" t="str">
        <f>IF(ISBLANK(J18),"",VLOOKUP($J$7,DATAS!$U$2:$V$20,2,0))</f>
        <v>CADETS 2</v>
      </c>
      <c r="L18" s="242" t="e">
        <f>IF(ISBLANK(VLOOKUP($B18,'RECAP PLAN DE SEANCE ADULTE'!$F$1:$G$4,2,0)),"",VLOOKUP($B18,'RECAP PLAN DE SEANCE ADULTE'!$F$1:$G$4,2,0))</f>
        <v>#N/A</v>
      </c>
      <c r="M18" s="241"/>
      <c r="N18" s="248"/>
      <c r="O18" s="240" t="str">
        <f>IF(ISBLANK(I18),"",VLOOKUP(I18,DATAS!$G$3:$H$21,2,0))</f>
        <v>TEKKI SHODAN-HEIAN SHODAN-HEIAN NIDAN-HEIAN SANDAN-HEIAN YONDAN-HEIAN GODAN</v>
      </c>
      <c r="P18" s="240" t="str">
        <f>IF(ISBLANK(I18),"",VLOOKUP(I18,DATAS!$G$3:$I$21,3,0))</f>
        <v>TEKKI SHODAN-HEIAN SHODAN-HEIAN NIDAN-HEIAN SANDAN-HEIAN YONDAN-HEIAN GODAN</v>
      </c>
      <c r="Q18" s="240" t="str">
        <f>IF(ISBLANK(I18),"",VLOOKUP(I18,DATAS!$G$3:$J$21,4,0))</f>
        <v>5 PINAN - NAIFANCHI SHODAN-KATA KIHON KUMITE</v>
      </c>
      <c r="R18" s="240" t="str">
        <f>IF(ISBLANK(I18),"",VLOOKUP(I18,DATAS!$G$3:$K$21,5,0))</f>
        <v>5 PINAN-NAIFANSHI SHODAN</v>
      </c>
      <c r="S18" s="240" t="str">
        <f>IF(ISBLANK(I18),"",VLOOKUP(I18,DATAS!$G$3:$L$21,6,0))</f>
        <v>SANCHIN-GEKI SAI DAI ICHI-GEKI SAI DAI NI-SAIFA-SEYUNCHIN</v>
      </c>
      <c r="T18" s="240" t="str">
        <f>IF(ISBLANK(I18),"",VLOOKUP(I18,DATAS!$G$3:$M$21,7,0))</f>
        <v>5 PINAN-TSUKI NO KATA</v>
      </c>
      <c r="U18" s="240" t="str">
        <f>IF(ISBLANK(I18),"",VLOOKUP(I18,DATAS!$G$3:$N$21,8,0))</f>
        <v>SANSHIN-KANSHIWA-KANSHU-SEICHIN-SEISAN</v>
      </c>
      <c r="V18" s="240">
        <f>IF(ISBLANK(I18),"",VLOOKUP(I18,DATAS!$G$3:$O$21,9,0))</f>
        <v>0</v>
      </c>
      <c r="W18" s="240">
        <f>IF(ISBLANK(I18),"",VLOOKUP(I18,DATAS!$G$3:$P$21,10,0))</f>
        <v>0</v>
      </c>
      <c r="X18" s="240" t="str">
        <f>IF(ISBLANK(I18),"",VLOOKUP(I18,DATAS!$G$3:$Q$21,11,0))</f>
        <v>5 HEIAN-BASSAI</v>
      </c>
      <c r="Y18" s="240" t="str">
        <f>IF(ISBLANK(I18),"",VLOOKUP(I18,DATAS!$G$3:$R$21,12,0))</f>
        <v>5 PINAN-PATSAI DAI</v>
      </c>
      <c r="Z18" s="240" t="str">
        <f>IF(ISBLANK(I18),"",VLOOKUP(I18,DATAS!$G$3:$S$21,13,0))</f>
        <v>5 PINAN - NAIHANSHI SHODAN</v>
      </c>
      <c r="AA18" s="240">
        <f>IF(ISBLANK(J18),"",VLOOKUP(I18,DATAS!$G$3:$T$21,14,0))</f>
        <v>0</v>
      </c>
      <c r="AB18" s="38"/>
      <c r="AC18" s="38"/>
      <c r="AD18" s="38"/>
      <c r="AE18" s="38"/>
      <c r="AF18" s="285" t="str">
        <f>IF(ISBLANK($I18),"",VLOOKUP($I18,DATAS!$A$2:$BJ$20,54,0))</f>
        <v>E2 Maximum 3 Techniques de base exécutées sur place en position combat avec ou sans sursaut, à droite puis à gauche</v>
      </c>
      <c r="AG18" s="285" t="str">
        <f>IF(ISBLANK($I18),"",VLOOKUP($I18,DATAS!$A$2:$BJ$20,55,0))</f>
        <v>E2 bis Maximum 3 Techniques en multidirectionnel, à droite puis à gauche</v>
      </c>
      <c r="AH18" s="285" t="str">
        <f>IF(ISBLANK($I18),"",VLOOKUP($I18,DATAS!$A$2:$BJ$20,56,0))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8" s="285" t="str">
        <f>IF(ISBLANK($I18),"",VLOOKUP($I18,DATAS!$A$2:$BJ$20,57,0))</f>
        <v>KIHON IPPON KUMITE 5 attaques , une fois à droite, une fois à gauche Oi Tsuki Jodan Gyaku Tsuki Shudan Mae Geri Mawashi geri Yoko Geri Mae Geri jambe avant</v>
      </c>
      <c r="AJ18" s="285" t="str">
        <f>IF(ISBLANK($I18),"",VLOOKUP($I18,DATAS!$A$2:$BJ$20,58,0))</f>
        <v>LISTE WKF 1 KATA ECOLE PRINCIPAL 1 KATA DANS LES GRADES WKF</v>
      </c>
      <c r="AK18" s="285" t="str">
        <f>IF(ISBLANK($I18),"",VLOOKUP($I18,DATAS!$A$2:$BJ$20,59,0))</f>
        <v>3 SEQUENCES MINIMUM</v>
      </c>
      <c r="AL18" s="285" t="str">
        <f>IF(ISBLANK($I18),"",VLOOKUP($I18,DATAS!$A$2:$BJ$20,60,0))</f>
        <v>3 Attaques annoncées, niveau annoncé, choisies par le jury Oi Tsuki Jodan Gyaku Tsuki Mae Geri Mawashi geri Yoko Geri Maete Tsuki</v>
      </c>
      <c r="AM18" s="285" t="str">
        <f>IF(ISBLANK($I18),"",VLOOKUP($I18,DATAS!$A$2:$BJ$20,61,0))</f>
        <v>1 assaut souple, 2 minutes maximum</v>
      </c>
      <c r="AN18" s="285" t="str">
        <f>IF(ISBLANK($I18),"",VLOOKUP($I18,DATAS!$A$2:$BJ$20,62,0))</f>
        <v>Kata ou Kumite, 5 participations à des compétitions officielles</v>
      </c>
      <c r="AO18" s="285" t="e">
        <f>IF(ISBLANK($I18),"",VLOOKUP($I18,DATAS!$A$2:$BJ$20,63,0))</f>
        <v>#REF!</v>
      </c>
    </row>
    <row r="19" spans="1:41" ht="23.25" customHeight="1" x14ac:dyDescent="0.2">
      <c r="A19" s="28" t="s">
        <v>16</v>
      </c>
      <c r="B19" s="238"/>
      <c r="C19" s="239"/>
      <c r="D19" s="240"/>
      <c r="E19" s="31"/>
      <c r="F19" s="32" t="str">
        <f t="shared" si="0"/>
        <v xml:space="preserve"> </v>
      </c>
      <c r="G19" s="32"/>
      <c r="H19" s="240"/>
      <c r="I19" s="243" t="s">
        <v>1339</v>
      </c>
      <c r="J19" s="241">
        <f>IF(ISBLANK(I19),"",VLOOKUP($I$7,DATAS!$A$2:$B$20,2,0))</f>
        <v>15</v>
      </c>
      <c r="K19" s="241" t="str">
        <f>IF(ISBLANK(J19),"",VLOOKUP($J$7,DATAS!$U$2:$V$20,2,0))</f>
        <v>CADETS 2</v>
      </c>
      <c r="L19" s="242" t="e">
        <f>IF(ISBLANK(VLOOKUP($B19,'RECAP PLAN DE SEANCE ADULTE'!$F$1:$G$4,2,0)),"",VLOOKUP($B19,'RECAP PLAN DE SEANCE ADULTE'!$F$1:$G$4,2,0))</f>
        <v>#N/A</v>
      </c>
      <c r="M19" s="241"/>
      <c r="N19" s="248"/>
      <c r="O19" s="240" t="str">
        <f>IF(ISBLANK(I19),"",VLOOKUP(I19,DATAS!$G$3:$H$21,2,0))</f>
        <v>TEKKI SHODAN-HEIAN SHODAN-HEIAN NIDAN-HEIAN SANDAN-HEIAN YONDAN-HEIAN GODAN</v>
      </c>
      <c r="P19" s="240" t="str">
        <f>IF(ISBLANK(I19),"",VLOOKUP(I19,DATAS!$G$3:$I$21,3,0))</f>
        <v>TEKKI SHODAN-HEIAN SHODAN-HEIAN NIDAN-HEIAN SANDAN-HEIAN YONDAN-HEIAN GODAN</v>
      </c>
      <c r="Q19" s="240" t="str">
        <f>IF(ISBLANK(I19),"",VLOOKUP(I19,DATAS!$G$3:$J$21,4,0))</f>
        <v>5 PINAN - NAIFANCHI SHODAN-KATA KIHON KUMITE</v>
      </c>
      <c r="R19" s="240" t="str">
        <f>IF(ISBLANK(I19),"",VLOOKUP(I19,DATAS!$G$3:$K$21,5,0))</f>
        <v>5 PINAN-NAIFANSHI SHODAN</v>
      </c>
      <c r="S19" s="240" t="str">
        <f>IF(ISBLANK(I19),"",VLOOKUP(I19,DATAS!$G$3:$L$21,6,0))</f>
        <v>SANCHIN-GEKI SAI DAI ICHI-GEKI SAI DAI NI-SAIFA-SEYUNCHIN</v>
      </c>
      <c r="T19" s="240" t="str">
        <f>IF(ISBLANK(I19),"",VLOOKUP(I19,DATAS!$G$3:$M$21,7,0))</f>
        <v>5 PINAN-TSUKI NO KATA</v>
      </c>
      <c r="U19" s="240" t="str">
        <f>IF(ISBLANK(I19),"",VLOOKUP(I19,DATAS!$G$3:$N$21,8,0))</f>
        <v>SANSHIN-KANSHIWA-KANSHU-SEICHIN-SEISAN</v>
      </c>
      <c r="V19" s="240">
        <f>IF(ISBLANK(I19),"",VLOOKUP(I19,DATAS!$G$3:$O$21,9,0))</f>
        <v>0</v>
      </c>
      <c r="W19" s="240">
        <f>IF(ISBLANK(I19),"",VLOOKUP(I19,DATAS!$G$3:$P$21,10,0))</f>
        <v>0</v>
      </c>
      <c r="X19" s="240" t="str">
        <f>IF(ISBLANK(I19),"",VLOOKUP(I19,DATAS!$G$3:$Q$21,11,0))</f>
        <v>5 HEIAN-BASSAI</v>
      </c>
      <c r="Y19" s="240" t="str">
        <f>IF(ISBLANK(I19),"",VLOOKUP(I19,DATAS!$G$3:$R$21,12,0))</f>
        <v>5 PINAN-PATSAI DAI</v>
      </c>
      <c r="Z19" s="240" t="str">
        <f>IF(ISBLANK(I19),"",VLOOKUP(I19,DATAS!$G$3:$S$21,13,0))</f>
        <v>5 PINAN - NAIHANSHI SHODAN</v>
      </c>
      <c r="AA19" s="240">
        <f>IF(ISBLANK(J19),"",VLOOKUP(I19,DATAS!$G$3:$T$21,14,0))</f>
        <v>0</v>
      </c>
      <c r="AB19" s="38"/>
      <c r="AC19" s="38"/>
      <c r="AD19" s="38"/>
      <c r="AE19" s="38"/>
      <c r="AF19" s="285" t="str">
        <f>IF(ISBLANK($I19),"",VLOOKUP($I19,DATAS!$A$2:$BJ$20,54,0))</f>
        <v>E2 Maximum 3 Techniques de base exécutées sur place en position combat avec ou sans sursaut, à droite puis à gauche</v>
      </c>
      <c r="AG19" s="285" t="str">
        <f>IF(ISBLANK($I19),"",VLOOKUP($I19,DATAS!$A$2:$BJ$20,55,0))</f>
        <v>E2 bis Maximum 3 Techniques en multidirectionnel, à droite puis à gauche</v>
      </c>
      <c r="AH19" s="285" t="str">
        <f>IF(ISBLANK($I19),"",VLOOKUP($I19,DATAS!$A$2:$BJ$20,56,0))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19" s="285" t="str">
        <f>IF(ISBLANK($I19),"",VLOOKUP($I19,DATAS!$A$2:$BJ$20,57,0))</f>
        <v>KIHON IPPON KUMITE 5 attaques , une fois à droite, une fois à gauche Oi Tsuki Jodan Gyaku Tsuki Shudan Mae Geri Mawashi geri Yoko Geri Mae Geri jambe avant</v>
      </c>
      <c r="AJ19" s="285" t="str">
        <f>IF(ISBLANK($I19),"",VLOOKUP($I19,DATAS!$A$2:$BJ$20,58,0))</f>
        <v>LISTE WKF 1 KATA ECOLE PRINCIPAL 1 KATA DANS LES GRADES WKF</v>
      </c>
      <c r="AK19" s="285" t="str">
        <f>IF(ISBLANK($I19),"",VLOOKUP($I19,DATAS!$A$2:$BJ$20,59,0))</f>
        <v>3 SEQUENCES MINIMUM</v>
      </c>
      <c r="AL19" s="285" t="str">
        <f>IF(ISBLANK($I19),"",VLOOKUP($I19,DATAS!$A$2:$BJ$20,60,0))</f>
        <v>3 Attaques annoncées, niveau annoncé, choisies par le jury Oi Tsuki Jodan Gyaku Tsuki Mae Geri Mawashi geri Yoko Geri Maete Tsuki</v>
      </c>
      <c r="AM19" s="285" t="str">
        <f>IF(ISBLANK($I19),"",VLOOKUP($I19,DATAS!$A$2:$BJ$20,61,0))</f>
        <v>1 assaut souple, 2 minutes maximum</v>
      </c>
      <c r="AN19" s="285" t="str">
        <f>IF(ISBLANK($I19),"",VLOOKUP($I19,DATAS!$A$2:$BJ$20,62,0))</f>
        <v>Kata ou Kumite, 5 participations à des compétitions officielles</v>
      </c>
      <c r="AO19" s="285" t="e">
        <f>IF(ISBLANK($I19),"",VLOOKUP($I19,DATAS!$A$2:$BJ$20,63,0))</f>
        <v>#REF!</v>
      </c>
    </row>
    <row r="20" spans="1:41" ht="23.25" customHeight="1" x14ac:dyDescent="0.2">
      <c r="A20" s="28" t="s">
        <v>17</v>
      </c>
      <c r="B20" s="238"/>
      <c r="C20" s="239"/>
      <c r="D20" s="240"/>
      <c r="E20" s="31"/>
      <c r="F20" s="32" t="str">
        <f t="shared" si="0"/>
        <v xml:space="preserve"> </v>
      </c>
      <c r="G20" s="32"/>
      <c r="H20" s="240"/>
      <c r="I20" s="243" t="s">
        <v>1339</v>
      </c>
      <c r="J20" s="241">
        <f>IF(ISBLANK(I20),"",VLOOKUP($I$7,DATAS!$A$2:$B$20,2,0))</f>
        <v>15</v>
      </c>
      <c r="K20" s="241" t="str">
        <f>IF(ISBLANK(J20),"",VLOOKUP($J$7,DATAS!$U$2:$V$20,2,0))</f>
        <v>CADETS 2</v>
      </c>
      <c r="L20" s="242" t="e">
        <f>IF(ISBLANK(VLOOKUP($B20,'RECAP PLAN DE SEANCE ADULTE'!$F$1:$G$4,2,0)),"",VLOOKUP($B20,'RECAP PLAN DE SEANCE ADULTE'!$F$1:$G$4,2,0))</f>
        <v>#N/A</v>
      </c>
      <c r="M20" s="241"/>
      <c r="N20" s="248"/>
      <c r="O20" s="240" t="str">
        <f>IF(ISBLANK(I20),"",VLOOKUP(I20,DATAS!$G$3:$H$21,2,0))</f>
        <v>TEKKI SHODAN-HEIAN SHODAN-HEIAN NIDAN-HEIAN SANDAN-HEIAN YONDAN-HEIAN GODAN</v>
      </c>
      <c r="P20" s="240" t="str">
        <f>IF(ISBLANK(I20),"",VLOOKUP(I20,DATAS!$G$3:$I$21,3,0))</f>
        <v>TEKKI SHODAN-HEIAN SHODAN-HEIAN NIDAN-HEIAN SANDAN-HEIAN YONDAN-HEIAN GODAN</v>
      </c>
      <c r="Q20" s="240" t="str">
        <f>IF(ISBLANK(I20),"",VLOOKUP(I20,DATAS!$G$3:$J$21,4,0))</f>
        <v>5 PINAN - NAIFANCHI SHODAN-KATA KIHON KUMITE</v>
      </c>
      <c r="R20" s="240" t="str">
        <f>IF(ISBLANK(I20),"",VLOOKUP(I20,DATAS!$G$3:$K$21,5,0))</f>
        <v>5 PINAN-NAIFANSHI SHODAN</v>
      </c>
      <c r="S20" s="240" t="str">
        <f>IF(ISBLANK(I20),"",VLOOKUP(I20,DATAS!$G$3:$L$21,6,0))</f>
        <v>SANCHIN-GEKI SAI DAI ICHI-GEKI SAI DAI NI-SAIFA-SEYUNCHIN</v>
      </c>
      <c r="T20" s="240" t="str">
        <f>IF(ISBLANK(I20),"",VLOOKUP(I20,DATAS!$G$3:$M$21,7,0))</f>
        <v>5 PINAN-TSUKI NO KATA</v>
      </c>
      <c r="U20" s="240" t="str">
        <f>IF(ISBLANK(I20),"",VLOOKUP(I20,DATAS!$G$3:$N$21,8,0))</f>
        <v>SANSHIN-KANSHIWA-KANSHU-SEICHIN-SEISAN</v>
      </c>
      <c r="V20" s="240">
        <f>IF(ISBLANK(I20),"",VLOOKUP(I20,DATAS!$G$3:$O$21,9,0))</f>
        <v>0</v>
      </c>
      <c r="W20" s="240">
        <f>IF(ISBLANK(I20),"",VLOOKUP(I20,DATAS!$G$3:$P$21,10,0))</f>
        <v>0</v>
      </c>
      <c r="X20" s="240" t="str">
        <f>IF(ISBLANK(I20),"",VLOOKUP(I20,DATAS!$G$3:$Q$21,11,0))</f>
        <v>5 HEIAN-BASSAI</v>
      </c>
      <c r="Y20" s="240" t="str">
        <f>IF(ISBLANK(I20),"",VLOOKUP(I20,DATAS!$G$3:$R$21,12,0))</f>
        <v>5 PINAN-PATSAI DAI</v>
      </c>
      <c r="Z20" s="240" t="str">
        <f>IF(ISBLANK(I20),"",VLOOKUP(I20,DATAS!$G$3:$S$21,13,0))</f>
        <v>5 PINAN - NAIHANSHI SHODAN</v>
      </c>
      <c r="AA20" s="240">
        <f>IF(ISBLANK(J20),"",VLOOKUP(I20,DATAS!$G$3:$T$21,14,0))</f>
        <v>0</v>
      </c>
      <c r="AB20" s="38"/>
      <c r="AC20" s="38"/>
      <c r="AD20" s="38"/>
      <c r="AE20" s="38"/>
      <c r="AF20" s="285" t="str">
        <f>IF(ISBLANK($I20),"",VLOOKUP($I20,DATAS!$A$2:$BJ$20,54,0))</f>
        <v>E2 Maximum 3 Techniques de base exécutées sur place en position combat avec ou sans sursaut, à droite puis à gauche</v>
      </c>
      <c r="AG20" s="285" t="str">
        <f>IF(ISBLANK($I20),"",VLOOKUP($I20,DATAS!$A$2:$BJ$20,55,0))</f>
        <v>E2 bis Maximum 3 Techniques en multidirectionnel, à droite puis à gauche</v>
      </c>
      <c r="AH20" s="285" t="str">
        <f>IF(ISBLANK($I20),"",VLOOKUP($I20,DATAS!$A$2:$BJ$20,56,0))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0" s="285" t="str">
        <f>IF(ISBLANK($I20),"",VLOOKUP($I20,DATAS!$A$2:$BJ$20,57,0))</f>
        <v>KIHON IPPON KUMITE 5 attaques , une fois à droite, une fois à gauche Oi Tsuki Jodan Gyaku Tsuki Shudan Mae Geri Mawashi geri Yoko Geri Mae Geri jambe avant</v>
      </c>
      <c r="AJ20" s="285" t="str">
        <f>IF(ISBLANK($I20),"",VLOOKUP($I20,DATAS!$A$2:$BJ$20,58,0))</f>
        <v>LISTE WKF 1 KATA ECOLE PRINCIPAL 1 KATA DANS LES GRADES WKF</v>
      </c>
      <c r="AK20" s="285" t="str">
        <f>IF(ISBLANK($I20),"",VLOOKUP($I20,DATAS!$A$2:$BJ$20,59,0))</f>
        <v>3 SEQUENCES MINIMUM</v>
      </c>
      <c r="AL20" s="285" t="str">
        <f>IF(ISBLANK($I20),"",VLOOKUP($I20,DATAS!$A$2:$BJ$20,60,0))</f>
        <v>3 Attaques annoncées, niveau annoncé, choisies par le jury Oi Tsuki Jodan Gyaku Tsuki Mae Geri Mawashi geri Yoko Geri Maete Tsuki</v>
      </c>
      <c r="AM20" s="285" t="str">
        <f>IF(ISBLANK($I20),"",VLOOKUP($I20,DATAS!$A$2:$BJ$20,61,0))</f>
        <v>1 assaut souple, 2 minutes maximum</v>
      </c>
      <c r="AN20" s="285" t="str">
        <f>IF(ISBLANK($I20),"",VLOOKUP($I20,DATAS!$A$2:$BJ$20,62,0))</f>
        <v>Kata ou Kumite, 5 participations à des compétitions officielles</v>
      </c>
      <c r="AO20" s="285" t="e">
        <f>IF(ISBLANK($I20),"",VLOOKUP($I20,DATAS!$A$2:$BJ$20,63,0))</f>
        <v>#REF!</v>
      </c>
    </row>
    <row r="21" spans="1:41" ht="23.25" customHeight="1" x14ac:dyDescent="0.2">
      <c r="A21" s="28" t="s">
        <v>18</v>
      </c>
      <c r="B21" s="238"/>
      <c r="C21" s="239"/>
      <c r="D21" s="240"/>
      <c r="E21" s="31"/>
      <c r="F21" s="32" t="str">
        <f t="shared" si="0"/>
        <v xml:space="preserve"> </v>
      </c>
      <c r="G21" s="32"/>
      <c r="H21" s="240"/>
      <c r="I21" s="243" t="s">
        <v>1339</v>
      </c>
      <c r="J21" s="241">
        <f>IF(ISBLANK(I21),"",VLOOKUP($I$7,DATAS!$A$2:$B$20,2,0))</f>
        <v>15</v>
      </c>
      <c r="K21" s="241" t="str">
        <f>IF(ISBLANK(J21),"",VLOOKUP($J$7,DATAS!$U$2:$V$20,2,0))</f>
        <v>CADETS 2</v>
      </c>
      <c r="L21" s="242" t="e">
        <f>IF(ISBLANK(VLOOKUP($B21,'RECAP PLAN DE SEANCE ADULTE'!$F$1:$G$4,2,0)),"",VLOOKUP($B21,'RECAP PLAN DE SEANCE ADULTE'!$F$1:$G$4,2,0))</f>
        <v>#N/A</v>
      </c>
      <c r="M21" s="241"/>
      <c r="N21" s="248"/>
      <c r="O21" s="240" t="str">
        <f>IF(ISBLANK(I21),"",VLOOKUP(I21,DATAS!$G$3:$H$21,2,0))</f>
        <v>TEKKI SHODAN-HEIAN SHODAN-HEIAN NIDAN-HEIAN SANDAN-HEIAN YONDAN-HEIAN GODAN</v>
      </c>
      <c r="P21" s="240" t="str">
        <f>IF(ISBLANK(I21),"",VLOOKUP(I21,DATAS!$G$3:$I$21,3,0))</f>
        <v>TEKKI SHODAN-HEIAN SHODAN-HEIAN NIDAN-HEIAN SANDAN-HEIAN YONDAN-HEIAN GODAN</v>
      </c>
      <c r="Q21" s="240" t="str">
        <f>IF(ISBLANK(I21),"",VLOOKUP(I21,DATAS!$G$3:$J$21,4,0))</f>
        <v>5 PINAN - NAIFANCHI SHODAN-KATA KIHON KUMITE</v>
      </c>
      <c r="R21" s="240" t="str">
        <f>IF(ISBLANK(I21),"",VLOOKUP(I21,DATAS!$G$3:$K$21,5,0))</f>
        <v>5 PINAN-NAIFANSHI SHODAN</v>
      </c>
      <c r="S21" s="240" t="str">
        <f>IF(ISBLANK(I21),"",VLOOKUP(I21,DATAS!$G$3:$L$21,6,0))</f>
        <v>SANCHIN-GEKI SAI DAI ICHI-GEKI SAI DAI NI-SAIFA-SEYUNCHIN</v>
      </c>
      <c r="T21" s="240" t="str">
        <f>IF(ISBLANK(I21),"",VLOOKUP(I21,DATAS!$G$3:$M$21,7,0))</f>
        <v>5 PINAN-TSUKI NO KATA</v>
      </c>
      <c r="U21" s="240" t="str">
        <f>IF(ISBLANK(I21),"",VLOOKUP(I21,DATAS!$G$3:$N$21,8,0))</f>
        <v>SANSHIN-KANSHIWA-KANSHU-SEICHIN-SEISAN</v>
      </c>
      <c r="V21" s="240">
        <f>IF(ISBLANK(I21),"",VLOOKUP(I21,DATAS!$G$3:$O$21,9,0))</f>
        <v>0</v>
      </c>
      <c r="W21" s="240">
        <f>IF(ISBLANK(I21),"",VLOOKUP(I21,DATAS!$G$3:$P$21,10,0))</f>
        <v>0</v>
      </c>
      <c r="X21" s="240" t="str">
        <f>IF(ISBLANK(I21),"",VLOOKUP(I21,DATAS!$G$3:$Q$21,11,0))</f>
        <v>5 HEIAN-BASSAI</v>
      </c>
      <c r="Y21" s="240" t="str">
        <f>IF(ISBLANK(I21),"",VLOOKUP(I21,DATAS!$G$3:$R$21,12,0))</f>
        <v>5 PINAN-PATSAI DAI</v>
      </c>
      <c r="Z21" s="240" t="str">
        <f>IF(ISBLANK(I21),"",VLOOKUP(I21,DATAS!$G$3:$S$21,13,0))</f>
        <v>5 PINAN - NAIHANSHI SHODAN</v>
      </c>
      <c r="AA21" s="240">
        <f>IF(ISBLANK(J21),"",VLOOKUP(I21,DATAS!$G$3:$T$21,14,0))</f>
        <v>0</v>
      </c>
      <c r="AB21" s="38"/>
      <c r="AC21" s="38"/>
      <c r="AD21" s="38"/>
      <c r="AE21" s="38"/>
      <c r="AF21" s="285" t="str">
        <f>IF(ISBLANK($I21),"",VLOOKUP($I21,DATAS!$A$2:$BJ$20,54,0))</f>
        <v>E2 Maximum 3 Techniques de base exécutées sur place en position combat avec ou sans sursaut, à droite puis à gauche</v>
      </c>
      <c r="AG21" s="285" t="str">
        <f>IF(ISBLANK($I21),"",VLOOKUP($I21,DATAS!$A$2:$BJ$20,55,0))</f>
        <v>E2 bis Maximum 3 Techniques en multidirectionnel, à droite puis à gauche</v>
      </c>
      <c r="AH21" s="285" t="str">
        <f>IF(ISBLANK($I21),"",VLOOKUP($I21,DATAS!$A$2:$BJ$20,56,0))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1" s="285" t="str">
        <f>IF(ISBLANK($I21),"",VLOOKUP($I21,DATAS!$A$2:$BJ$20,57,0))</f>
        <v>KIHON IPPON KUMITE 5 attaques , une fois à droite, une fois à gauche Oi Tsuki Jodan Gyaku Tsuki Shudan Mae Geri Mawashi geri Yoko Geri Mae Geri jambe avant</v>
      </c>
      <c r="AJ21" s="285" t="str">
        <f>IF(ISBLANK($I21),"",VLOOKUP($I21,DATAS!$A$2:$BJ$20,58,0))</f>
        <v>LISTE WKF 1 KATA ECOLE PRINCIPAL 1 KATA DANS LES GRADES WKF</v>
      </c>
      <c r="AK21" s="285" t="str">
        <f>IF(ISBLANK($I21),"",VLOOKUP($I21,DATAS!$A$2:$BJ$20,59,0))</f>
        <v>3 SEQUENCES MINIMUM</v>
      </c>
      <c r="AL21" s="285" t="str">
        <f>IF(ISBLANK($I21),"",VLOOKUP($I21,DATAS!$A$2:$BJ$20,60,0))</f>
        <v>3 Attaques annoncées, niveau annoncé, choisies par le jury Oi Tsuki Jodan Gyaku Tsuki Mae Geri Mawashi geri Yoko Geri Maete Tsuki</v>
      </c>
      <c r="AM21" s="285" t="str">
        <f>IF(ISBLANK($I21),"",VLOOKUP($I21,DATAS!$A$2:$BJ$20,61,0))</f>
        <v>1 assaut souple, 2 minutes maximum</v>
      </c>
      <c r="AN21" s="285" t="str">
        <f>IF(ISBLANK($I21),"",VLOOKUP($I21,DATAS!$A$2:$BJ$20,62,0))</f>
        <v>Kata ou Kumite, 5 participations à des compétitions officielles</v>
      </c>
      <c r="AO21" s="285" t="e">
        <f>IF(ISBLANK($I21),"",VLOOKUP($I21,DATAS!$A$2:$BJ$20,63,0))</f>
        <v>#REF!</v>
      </c>
    </row>
    <row r="22" spans="1:41" ht="23.25" customHeight="1" x14ac:dyDescent="0.2">
      <c r="A22" s="28" t="s">
        <v>19</v>
      </c>
      <c r="B22" s="238"/>
      <c r="C22" s="239"/>
      <c r="D22" s="240"/>
      <c r="E22" s="31"/>
      <c r="F22" s="32" t="str">
        <f t="shared" si="0"/>
        <v xml:space="preserve"> </v>
      </c>
      <c r="G22" s="32"/>
      <c r="H22" s="240"/>
      <c r="I22" s="243" t="s">
        <v>1339</v>
      </c>
      <c r="J22" s="241">
        <f>IF(ISBLANK(I22),"",VLOOKUP($I$7,DATAS!$A$2:$B$20,2,0))</f>
        <v>15</v>
      </c>
      <c r="K22" s="241" t="str">
        <f>IF(ISBLANK(J22),"",VLOOKUP($J$7,DATAS!$U$2:$V$20,2,0))</f>
        <v>CADETS 2</v>
      </c>
      <c r="L22" s="242" t="e">
        <f>IF(ISBLANK(VLOOKUP($B22,'RECAP PLAN DE SEANCE ADULTE'!$F$1:$G$4,2,0)),"",VLOOKUP($B22,'RECAP PLAN DE SEANCE ADULTE'!$F$1:$G$4,2,0))</f>
        <v>#N/A</v>
      </c>
      <c r="M22" s="241"/>
      <c r="N22" s="248"/>
      <c r="O22" s="240" t="str">
        <f>IF(ISBLANK(I22),"",VLOOKUP(I22,DATAS!$G$3:$H$21,2,0))</f>
        <v>TEKKI SHODAN-HEIAN SHODAN-HEIAN NIDAN-HEIAN SANDAN-HEIAN YONDAN-HEIAN GODAN</v>
      </c>
      <c r="P22" s="240" t="str">
        <f>IF(ISBLANK(I22),"",VLOOKUP(I22,DATAS!$G$3:$I$21,3,0))</f>
        <v>TEKKI SHODAN-HEIAN SHODAN-HEIAN NIDAN-HEIAN SANDAN-HEIAN YONDAN-HEIAN GODAN</v>
      </c>
      <c r="Q22" s="240" t="str">
        <f>IF(ISBLANK(I22),"",VLOOKUP(I22,DATAS!$G$3:$J$21,4,0))</f>
        <v>5 PINAN - NAIFANCHI SHODAN-KATA KIHON KUMITE</v>
      </c>
      <c r="R22" s="240" t="str">
        <f>IF(ISBLANK(I22),"",VLOOKUP(I22,DATAS!$G$3:$K$21,5,0))</f>
        <v>5 PINAN-NAIFANSHI SHODAN</v>
      </c>
      <c r="S22" s="240" t="str">
        <f>IF(ISBLANK(I22),"",VLOOKUP(I22,DATAS!$G$3:$L$21,6,0))</f>
        <v>SANCHIN-GEKI SAI DAI ICHI-GEKI SAI DAI NI-SAIFA-SEYUNCHIN</v>
      </c>
      <c r="T22" s="240" t="str">
        <f>IF(ISBLANK(I22),"",VLOOKUP(I22,DATAS!$G$3:$M$21,7,0))</f>
        <v>5 PINAN-TSUKI NO KATA</v>
      </c>
      <c r="U22" s="240" t="str">
        <f>IF(ISBLANK(I22),"",VLOOKUP(I22,DATAS!$G$3:$N$21,8,0))</f>
        <v>SANSHIN-KANSHIWA-KANSHU-SEICHIN-SEISAN</v>
      </c>
      <c r="V22" s="240">
        <f>IF(ISBLANK(I22),"",VLOOKUP(I22,DATAS!$G$3:$O$21,9,0))</f>
        <v>0</v>
      </c>
      <c r="W22" s="240">
        <f>IF(ISBLANK(I22),"",VLOOKUP(I22,DATAS!$G$3:$P$21,10,0))</f>
        <v>0</v>
      </c>
      <c r="X22" s="240" t="str">
        <f>IF(ISBLANK(I22),"",VLOOKUP(I22,DATAS!$G$3:$Q$21,11,0))</f>
        <v>5 HEIAN-BASSAI</v>
      </c>
      <c r="Y22" s="240" t="str">
        <f>IF(ISBLANK(I22),"",VLOOKUP(I22,DATAS!$G$3:$R$21,12,0))</f>
        <v>5 PINAN-PATSAI DAI</v>
      </c>
      <c r="Z22" s="240" t="str">
        <f>IF(ISBLANK(I22),"",VLOOKUP(I22,DATAS!$G$3:$S$21,13,0))</f>
        <v>5 PINAN - NAIHANSHI SHODAN</v>
      </c>
      <c r="AA22" s="240">
        <f>IF(ISBLANK(J22),"",VLOOKUP(I22,DATAS!$G$3:$T$21,14,0))</f>
        <v>0</v>
      </c>
      <c r="AB22" s="38"/>
      <c r="AC22" s="38"/>
      <c r="AD22" s="38"/>
      <c r="AE22" s="38"/>
      <c r="AF22" s="285" t="str">
        <f>IF(ISBLANK($I22),"",VLOOKUP($I22,DATAS!$A$2:$BJ$20,54,0))</f>
        <v>E2 Maximum 3 Techniques de base exécutées sur place en position combat avec ou sans sursaut, à droite puis à gauche</v>
      </c>
      <c r="AG22" s="285" t="str">
        <f>IF(ISBLANK($I22),"",VLOOKUP($I22,DATAS!$A$2:$BJ$20,55,0))</f>
        <v>E2 bis Maximum 3 Techniques en multidirectionnel, à droite puis à gauche</v>
      </c>
      <c r="AH22" s="285" t="str">
        <f>IF(ISBLANK($I22),"",VLOOKUP($I22,DATAS!$A$2:$BJ$20,56,0))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2" s="285" t="str">
        <f>IF(ISBLANK($I22),"",VLOOKUP($I22,DATAS!$A$2:$BJ$20,57,0))</f>
        <v>KIHON IPPON KUMITE 5 attaques , une fois à droite, une fois à gauche Oi Tsuki Jodan Gyaku Tsuki Shudan Mae Geri Mawashi geri Yoko Geri Mae Geri jambe avant</v>
      </c>
      <c r="AJ22" s="285" t="str">
        <f>IF(ISBLANK($I22),"",VLOOKUP($I22,DATAS!$A$2:$BJ$20,58,0))</f>
        <v>LISTE WKF 1 KATA ECOLE PRINCIPAL 1 KATA DANS LES GRADES WKF</v>
      </c>
      <c r="AK22" s="285" t="str">
        <f>IF(ISBLANK($I22),"",VLOOKUP($I22,DATAS!$A$2:$BJ$20,59,0))</f>
        <v>3 SEQUENCES MINIMUM</v>
      </c>
      <c r="AL22" s="285" t="str">
        <f>IF(ISBLANK($I22),"",VLOOKUP($I22,DATAS!$A$2:$BJ$20,60,0))</f>
        <v>3 Attaques annoncées, niveau annoncé, choisies par le jury Oi Tsuki Jodan Gyaku Tsuki Mae Geri Mawashi geri Yoko Geri Maete Tsuki</v>
      </c>
      <c r="AM22" s="285" t="str">
        <f>IF(ISBLANK($I22),"",VLOOKUP($I22,DATAS!$A$2:$BJ$20,61,0))</f>
        <v>1 assaut souple, 2 minutes maximum</v>
      </c>
      <c r="AN22" s="285" t="str">
        <f>IF(ISBLANK($I22),"",VLOOKUP($I22,DATAS!$A$2:$BJ$20,62,0))</f>
        <v>Kata ou Kumite, 5 participations à des compétitions officielles</v>
      </c>
      <c r="AO22" s="285" t="e">
        <f>IF(ISBLANK($I22),"",VLOOKUP($I22,DATAS!$A$2:$BJ$20,63,0))</f>
        <v>#REF!</v>
      </c>
    </row>
    <row r="23" spans="1:41" ht="23.25" customHeight="1" x14ac:dyDescent="0.2">
      <c r="A23" s="28" t="s">
        <v>20</v>
      </c>
      <c r="B23" s="238"/>
      <c r="C23" s="239"/>
      <c r="D23" s="240"/>
      <c r="E23" s="31"/>
      <c r="F23" s="32" t="str">
        <f t="shared" si="0"/>
        <v xml:space="preserve"> </v>
      </c>
      <c r="G23" s="32"/>
      <c r="H23" s="240"/>
      <c r="I23" s="243" t="s">
        <v>1339</v>
      </c>
      <c r="J23" s="241">
        <f>IF(ISBLANK(I23),"",VLOOKUP($I$7,DATAS!$A$2:$B$20,2,0))</f>
        <v>15</v>
      </c>
      <c r="K23" s="241" t="str">
        <f>IF(ISBLANK(J23),"",VLOOKUP($J$7,DATAS!$U$2:$V$20,2,0))</f>
        <v>CADETS 2</v>
      </c>
      <c r="L23" s="242" t="e">
        <f>IF(ISBLANK(VLOOKUP($B23,'RECAP PLAN DE SEANCE ADULTE'!$F$1:$G$4,2,0)),"",VLOOKUP($B23,'RECAP PLAN DE SEANCE ADULTE'!$F$1:$G$4,2,0))</f>
        <v>#N/A</v>
      </c>
      <c r="M23" s="241"/>
      <c r="N23" s="248"/>
      <c r="O23" s="240" t="str">
        <f>IF(ISBLANK(I23),"",VLOOKUP(I23,DATAS!$G$3:$H$21,2,0))</f>
        <v>TEKKI SHODAN-HEIAN SHODAN-HEIAN NIDAN-HEIAN SANDAN-HEIAN YONDAN-HEIAN GODAN</v>
      </c>
      <c r="P23" s="240" t="str">
        <f>IF(ISBLANK(I23),"",VLOOKUP(I23,DATAS!$G$3:$I$21,3,0))</f>
        <v>TEKKI SHODAN-HEIAN SHODAN-HEIAN NIDAN-HEIAN SANDAN-HEIAN YONDAN-HEIAN GODAN</v>
      </c>
      <c r="Q23" s="240" t="str">
        <f>IF(ISBLANK(I23),"",VLOOKUP(I23,DATAS!$G$3:$J$21,4,0))</f>
        <v>5 PINAN - NAIFANCHI SHODAN-KATA KIHON KUMITE</v>
      </c>
      <c r="R23" s="240" t="str">
        <f>IF(ISBLANK(I23),"",VLOOKUP(I23,DATAS!$G$3:$K$21,5,0))</f>
        <v>5 PINAN-NAIFANSHI SHODAN</v>
      </c>
      <c r="S23" s="240" t="str">
        <f>IF(ISBLANK(I23),"",VLOOKUP(I23,DATAS!$G$3:$L$21,6,0))</f>
        <v>SANCHIN-GEKI SAI DAI ICHI-GEKI SAI DAI NI-SAIFA-SEYUNCHIN</v>
      </c>
      <c r="T23" s="240" t="str">
        <f>IF(ISBLANK(I23),"",VLOOKUP(I23,DATAS!$G$3:$M$21,7,0))</f>
        <v>5 PINAN-TSUKI NO KATA</v>
      </c>
      <c r="U23" s="240" t="str">
        <f>IF(ISBLANK(I23),"",VLOOKUP(I23,DATAS!$G$3:$N$21,8,0))</f>
        <v>SANSHIN-KANSHIWA-KANSHU-SEICHIN-SEISAN</v>
      </c>
      <c r="V23" s="240">
        <f>IF(ISBLANK(I23),"",VLOOKUP(I23,DATAS!$G$3:$O$21,9,0))</f>
        <v>0</v>
      </c>
      <c r="W23" s="240">
        <f>IF(ISBLANK(I23),"",VLOOKUP(I23,DATAS!$G$3:$P$21,10,0))</f>
        <v>0</v>
      </c>
      <c r="X23" s="240" t="str">
        <f>IF(ISBLANK(I23),"",VLOOKUP(I23,DATAS!$G$3:$Q$21,11,0))</f>
        <v>5 HEIAN-BASSAI</v>
      </c>
      <c r="Y23" s="240" t="str">
        <f>IF(ISBLANK(I23),"",VLOOKUP(I23,DATAS!$G$3:$R$21,12,0))</f>
        <v>5 PINAN-PATSAI DAI</v>
      </c>
      <c r="Z23" s="240" t="str">
        <f>IF(ISBLANK(I23),"",VLOOKUP(I23,DATAS!$G$3:$S$21,13,0))</f>
        <v>5 PINAN - NAIHANSHI SHODAN</v>
      </c>
      <c r="AA23" s="240">
        <f>IF(ISBLANK(J23),"",VLOOKUP(I23,DATAS!$G$3:$T$21,14,0))</f>
        <v>0</v>
      </c>
      <c r="AB23" s="38"/>
      <c r="AC23" s="38"/>
      <c r="AD23" s="38"/>
      <c r="AE23" s="38"/>
      <c r="AF23" s="285" t="str">
        <f>IF(ISBLANK($I23),"",VLOOKUP($I23,DATAS!$A$2:$BJ$20,54,0))</f>
        <v>E2 Maximum 3 Techniques de base exécutées sur place en position combat avec ou sans sursaut, à droite puis à gauche</v>
      </c>
      <c r="AG23" s="285" t="str">
        <f>IF(ISBLANK($I23),"",VLOOKUP($I23,DATAS!$A$2:$BJ$20,55,0))</f>
        <v>E2 bis Maximum 3 Techniques en multidirectionnel, à droite puis à gauche</v>
      </c>
      <c r="AH23" s="285" t="str">
        <f>IF(ISBLANK($I23),"",VLOOKUP($I23,DATAS!$A$2:$BJ$20,56,0))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3" s="285" t="str">
        <f>IF(ISBLANK($I23),"",VLOOKUP($I23,DATAS!$A$2:$BJ$20,57,0))</f>
        <v>KIHON IPPON KUMITE 5 attaques , une fois à droite, une fois à gauche Oi Tsuki Jodan Gyaku Tsuki Shudan Mae Geri Mawashi geri Yoko Geri Mae Geri jambe avant</v>
      </c>
      <c r="AJ23" s="285" t="str">
        <f>IF(ISBLANK($I23),"",VLOOKUP($I23,DATAS!$A$2:$BJ$20,58,0))</f>
        <v>LISTE WKF 1 KATA ECOLE PRINCIPAL 1 KATA DANS LES GRADES WKF</v>
      </c>
      <c r="AK23" s="285" t="str">
        <f>IF(ISBLANK($I23),"",VLOOKUP($I23,DATAS!$A$2:$BJ$20,59,0))</f>
        <v>3 SEQUENCES MINIMUM</v>
      </c>
      <c r="AL23" s="285" t="str">
        <f>IF(ISBLANK($I23),"",VLOOKUP($I23,DATAS!$A$2:$BJ$20,60,0))</f>
        <v>3 Attaques annoncées, niveau annoncé, choisies par le jury Oi Tsuki Jodan Gyaku Tsuki Mae Geri Mawashi geri Yoko Geri Maete Tsuki</v>
      </c>
      <c r="AM23" s="285" t="str">
        <f>IF(ISBLANK($I23),"",VLOOKUP($I23,DATAS!$A$2:$BJ$20,61,0))</f>
        <v>1 assaut souple, 2 minutes maximum</v>
      </c>
      <c r="AN23" s="285" t="str">
        <f>IF(ISBLANK($I23),"",VLOOKUP($I23,DATAS!$A$2:$BJ$20,62,0))</f>
        <v>Kata ou Kumite, 5 participations à des compétitions officielles</v>
      </c>
      <c r="AO23" s="285" t="e">
        <f>IF(ISBLANK($I23),"",VLOOKUP($I23,DATAS!$A$2:$BJ$20,63,0))</f>
        <v>#REF!</v>
      </c>
    </row>
    <row r="24" spans="1:41" ht="23.25" customHeight="1" x14ac:dyDescent="0.2">
      <c r="A24" s="28" t="s">
        <v>21</v>
      </c>
      <c r="B24" s="238"/>
      <c r="C24" s="239"/>
      <c r="D24" s="240"/>
      <c r="E24" s="31"/>
      <c r="F24" s="32" t="str">
        <f t="shared" si="0"/>
        <v xml:space="preserve"> </v>
      </c>
      <c r="G24" s="32"/>
      <c r="H24" s="240"/>
      <c r="I24" s="243" t="s">
        <v>1339</v>
      </c>
      <c r="J24" s="241">
        <f>IF(ISBLANK(I24),"",VLOOKUP($I$7,DATAS!$A$2:$B$20,2,0))</f>
        <v>15</v>
      </c>
      <c r="K24" s="241" t="str">
        <f>IF(ISBLANK(J24),"",VLOOKUP($J$7,DATAS!$U$2:$V$20,2,0))</f>
        <v>CADETS 2</v>
      </c>
      <c r="L24" s="242" t="e">
        <f>IF(ISBLANK(VLOOKUP($B24,'RECAP PLAN DE SEANCE ADULTE'!$F$1:$G$4,2,0)),"",VLOOKUP($B24,'RECAP PLAN DE SEANCE ADULTE'!$F$1:$G$4,2,0))</f>
        <v>#N/A</v>
      </c>
      <c r="M24" s="241"/>
      <c r="N24" s="248"/>
      <c r="O24" s="240" t="str">
        <f>IF(ISBLANK(I24),"",VLOOKUP(I24,DATAS!$G$3:$H$21,2,0))</f>
        <v>TEKKI SHODAN-HEIAN SHODAN-HEIAN NIDAN-HEIAN SANDAN-HEIAN YONDAN-HEIAN GODAN</v>
      </c>
      <c r="P24" s="240" t="str">
        <f>IF(ISBLANK(I24),"",VLOOKUP(I24,DATAS!$G$3:$I$21,3,0))</f>
        <v>TEKKI SHODAN-HEIAN SHODAN-HEIAN NIDAN-HEIAN SANDAN-HEIAN YONDAN-HEIAN GODAN</v>
      </c>
      <c r="Q24" s="240" t="str">
        <f>IF(ISBLANK(I24),"",VLOOKUP(I24,DATAS!$G$3:$J$21,4,0))</f>
        <v>5 PINAN - NAIFANCHI SHODAN-KATA KIHON KUMITE</v>
      </c>
      <c r="R24" s="240" t="str">
        <f>IF(ISBLANK(I24),"",VLOOKUP(I24,DATAS!$G$3:$K$21,5,0))</f>
        <v>5 PINAN-NAIFANSHI SHODAN</v>
      </c>
      <c r="S24" s="240" t="str">
        <f>IF(ISBLANK(I24),"",VLOOKUP(I24,DATAS!$G$3:$L$21,6,0))</f>
        <v>SANCHIN-GEKI SAI DAI ICHI-GEKI SAI DAI NI-SAIFA-SEYUNCHIN</v>
      </c>
      <c r="T24" s="240" t="str">
        <f>IF(ISBLANK(I24),"",VLOOKUP(I24,DATAS!$G$3:$M$21,7,0))</f>
        <v>5 PINAN-TSUKI NO KATA</v>
      </c>
      <c r="U24" s="240" t="str">
        <f>IF(ISBLANK(I24),"",VLOOKUP(I24,DATAS!$G$3:$N$21,8,0))</f>
        <v>SANSHIN-KANSHIWA-KANSHU-SEICHIN-SEISAN</v>
      </c>
      <c r="V24" s="240">
        <f>IF(ISBLANK(I24),"",VLOOKUP(I24,DATAS!$G$3:$O$21,9,0))</f>
        <v>0</v>
      </c>
      <c r="W24" s="240">
        <f>IF(ISBLANK(I24),"",VLOOKUP(I24,DATAS!$G$3:$P$21,10,0))</f>
        <v>0</v>
      </c>
      <c r="X24" s="240" t="str">
        <f>IF(ISBLANK(I24),"",VLOOKUP(I24,DATAS!$G$3:$Q$21,11,0))</f>
        <v>5 HEIAN-BASSAI</v>
      </c>
      <c r="Y24" s="240" t="str">
        <f>IF(ISBLANK(I24),"",VLOOKUP(I24,DATAS!$G$3:$R$21,12,0))</f>
        <v>5 PINAN-PATSAI DAI</v>
      </c>
      <c r="Z24" s="240" t="str">
        <f>IF(ISBLANK(I24),"",VLOOKUP(I24,DATAS!$G$3:$S$21,13,0))</f>
        <v>5 PINAN - NAIHANSHI SHODAN</v>
      </c>
      <c r="AA24" s="240">
        <f>IF(ISBLANK(J24),"",VLOOKUP(I24,DATAS!$G$3:$T$21,14,0))</f>
        <v>0</v>
      </c>
      <c r="AB24" s="38"/>
      <c r="AC24" s="38"/>
      <c r="AD24" s="38"/>
      <c r="AE24" s="38"/>
      <c r="AF24" s="285" t="str">
        <f>IF(ISBLANK($I24),"",VLOOKUP($I24,DATAS!$A$2:$BJ$20,54,0))</f>
        <v>E2 Maximum 3 Techniques de base exécutées sur place en position combat avec ou sans sursaut, à droite puis à gauche</v>
      </c>
      <c r="AG24" s="285" t="str">
        <f>IF(ISBLANK($I24),"",VLOOKUP($I24,DATAS!$A$2:$BJ$20,55,0))</f>
        <v>E2 bis Maximum 3 Techniques en multidirectionnel, à droite puis à gauche</v>
      </c>
      <c r="AH24" s="285" t="str">
        <f>IF(ISBLANK($I24),"",VLOOKUP($I24,DATAS!$A$2:$BJ$20,56,0))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4" s="285" t="str">
        <f>IF(ISBLANK($I24),"",VLOOKUP($I24,DATAS!$A$2:$BJ$20,57,0))</f>
        <v>KIHON IPPON KUMITE 5 attaques , une fois à droite, une fois à gauche Oi Tsuki Jodan Gyaku Tsuki Shudan Mae Geri Mawashi geri Yoko Geri Mae Geri jambe avant</v>
      </c>
      <c r="AJ24" s="285" t="str">
        <f>IF(ISBLANK($I24),"",VLOOKUP($I24,DATAS!$A$2:$BJ$20,58,0))</f>
        <v>LISTE WKF 1 KATA ECOLE PRINCIPAL 1 KATA DANS LES GRADES WKF</v>
      </c>
      <c r="AK24" s="285" t="str">
        <f>IF(ISBLANK($I24),"",VLOOKUP($I24,DATAS!$A$2:$BJ$20,59,0))</f>
        <v>3 SEQUENCES MINIMUM</v>
      </c>
      <c r="AL24" s="285" t="str">
        <f>IF(ISBLANK($I24),"",VLOOKUP($I24,DATAS!$A$2:$BJ$20,60,0))</f>
        <v>3 Attaques annoncées, niveau annoncé, choisies par le jury Oi Tsuki Jodan Gyaku Tsuki Mae Geri Mawashi geri Yoko Geri Maete Tsuki</v>
      </c>
      <c r="AM24" s="285" t="str">
        <f>IF(ISBLANK($I24),"",VLOOKUP($I24,DATAS!$A$2:$BJ$20,61,0))</f>
        <v>1 assaut souple, 2 minutes maximum</v>
      </c>
      <c r="AN24" s="285" t="str">
        <f>IF(ISBLANK($I24),"",VLOOKUP($I24,DATAS!$A$2:$BJ$20,62,0))</f>
        <v>Kata ou Kumite, 5 participations à des compétitions officielles</v>
      </c>
      <c r="AO24" s="285" t="e">
        <f>IF(ISBLANK($I24),"",VLOOKUP($I24,DATAS!$A$2:$BJ$20,63,0))</f>
        <v>#REF!</v>
      </c>
    </row>
    <row r="25" spans="1:41" ht="23.25" customHeight="1" x14ac:dyDescent="0.2">
      <c r="A25" s="28" t="s">
        <v>22</v>
      </c>
      <c r="B25" s="238"/>
      <c r="C25" s="239"/>
      <c r="D25" s="240"/>
      <c r="E25" s="31"/>
      <c r="F25" s="32" t="str">
        <f t="shared" si="0"/>
        <v xml:space="preserve"> </v>
      </c>
      <c r="G25" s="32"/>
      <c r="H25" s="240"/>
      <c r="I25" s="243" t="s">
        <v>1339</v>
      </c>
      <c r="J25" s="241">
        <f>IF(ISBLANK(I25),"",VLOOKUP($I$7,DATAS!$A$2:$B$20,2,0))</f>
        <v>15</v>
      </c>
      <c r="K25" s="241" t="str">
        <f>IF(ISBLANK(J25),"",VLOOKUP($J$7,DATAS!$U$2:$V$20,2,0))</f>
        <v>CADETS 2</v>
      </c>
      <c r="L25" s="242" t="e">
        <f>IF(ISBLANK(VLOOKUP($B25,'RECAP PLAN DE SEANCE ADULTE'!$F$1:$G$4,2,0)),"",VLOOKUP($B25,'RECAP PLAN DE SEANCE ADULTE'!$F$1:$G$4,2,0))</f>
        <v>#N/A</v>
      </c>
      <c r="M25" s="241"/>
      <c r="N25" s="248"/>
      <c r="O25" s="240" t="str">
        <f>IF(ISBLANK(I25),"",VLOOKUP(I25,DATAS!$G$3:$H$21,2,0))</f>
        <v>TEKKI SHODAN-HEIAN SHODAN-HEIAN NIDAN-HEIAN SANDAN-HEIAN YONDAN-HEIAN GODAN</v>
      </c>
      <c r="P25" s="240" t="str">
        <f>IF(ISBLANK(I25),"",VLOOKUP(I25,DATAS!$G$3:$I$21,3,0))</f>
        <v>TEKKI SHODAN-HEIAN SHODAN-HEIAN NIDAN-HEIAN SANDAN-HEIAN YONDAN-HEIAN GODAN</v>
      </c>
      <c r="Q25" s="240" t="str">
        <f>IF(ISBLANK(I25),"",VLOOKUP(I25,DATAS!$G$3:$J$21,4,0))</f>
        <v>5 PINAN - NAIFANCHI SHODAN-KATA KIHON KUMITE</v>
      </c>
      <c r="R25" s="240" t="str">
        <f>IF(ISBLANK(I25),"",VLOOKUP(I25,DATAS!$G$3:$K$21,5,0))</f>
        <v>5 PINAN-NAIFANSHI SHODAN</v>
      </c>
      <c r="S25" s="240" t="str">
        <f>IF(ISBLANK(I25),"",VLOOKUP(I25,DATAS!$G$3:$L$21,6,0))</f>
        <v>SANCHIN-GEKI SAI DAI ICHI-GEKI SAI DAI NI-SAIFA-SEYUNCHIN</v>
      </c>
      <c r="T25" s="240" t="str">
        <f>IF(ISBLANK(I25),"",VLOOKUP(I25,DATAS!$G$3:$M$21,7,0))</f>
        <v>5 PINAN-TSUKI NO KATA</v>
      </c>
      <c r="U25" s="240" t="str">
        <f>IF(ISBLANK(I25),"",VLOOKUP(I25,DATAS!$G$3:$N$21,8,0))</f>
        <v>SANSHIN-KANSHIWA-KANSHU-SEICHIN-SEISAN</v>
      </c>
      <c r="V25" s="240">
        <f>IF(ISBLANK(I25),"",VLOOKUP(I25,DATAS!$G$3:$O$21,9,0))</f>
        <v>0</v>
      </c>
      <c r="W25" s="240">
        <f>IF(ISBLANK(I25),"",VLOOKUP(I25,DATAS!$G$3:$P$21,10,0))</f>
        <v>0</v>
      </c>
      <c r="X25" s="240" t="str">
        <f>IF(ISBLANK(I25),"",VLOOKUP(I25,DATAS!$G$3:$Q$21,11,0))</f>
        <v>5 HEIAN-BASSAI</v>
      </c>
      <c r="Y25" s="240" t="str">
        <f>IF(ISBLANK(I25),"",VLOOKUP(I25,DATAS!$G$3:$R$21,12,0))</f>
        <v>5 PINAN-PATSAI DAI</v>
      </c>
      <c r="Z25" s="240" t="str">
        <f>IF(ISBLANK(I25),"",VLOOKUP(I25,DATAS!$G$3:$S$21,13,0))</f>
        <v>5 PINAN - NAIHANSHI SHODAN</v>
      </c>
      <c r="AA25" s="240">
        <f>IF(ISBLANK(J25),"",VLOOKUP(I25,DATAS!$G$3:$T$21,14,0))</f>
        <v>0</v>
      </c>
      <c r="AB25" s="38"/>
      <c r="AC25" s="38"/>
      <c r="AD25" s="38"/>
      <c r="AE25" s="38"/>
      <c r="AF25" s="285" t="str">
        <f>IF(ISBLANK($I25),"",VLOOKUP($I25,DATAS!$A$2:$BJ$20,54,0))</f>
        <v>E2 Maximum 3 Techniques de base exécutées sur place en position combat avec ou sans sursaut, à droite puis à gauche</v>
      </c>
      <c r="AG25" s="285" t="str">
        <f>IF(ISBLANK($I25),"",VLOOKUP($I25,DATAS!$A$2:$BJ$20,55,0))</f>
        <v>E2 bis Maximum 3 Techniques en multidirectionnel, à droite puis à gauche</v>
      </c>
      <c r="AH25" s="285" t="str">
        <f>IF(ISBLANK($I25),"",VLOOKUP($I25,DATAS!$A$2:$BJ$20,56,0))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5" s="285" t="str">
        <f>IF(ISBLANK($I25),"",VLOOKUP($I25,DATAS!$A$2:$BJ$20,57,0))</f>
        <v>KIHON IPPON KUMITE 5 attaques , une fois à droite, une fois à gauche Oi Tsuki Jodan Gyaku Tsuki Shudan Mae Geri Mawashi geri Yoko Geri Mae Geri jambe avant</v>
      </c>
      <c r="AJ25" s="285" t="str">
        <f>IF(ISBLANK($I25),"",VLOOKUP($I25,DATAS!$A$2:$BJ$20,58,0))</f>
        <v>LISTE WKF 1 KATA ECOLE PRINCIPAL 1 KATA DANS LES GRADES WKF</v>
      </c>
      <c r="AK25" s="285" t="str">
        <f>IF(ISBLANK($I25),"",VLOOKUP($I25,DATAS!$A$2:$BJ$20,59,0))</f>
        <v>3 SEQUENCES MINIMUM</v>
      </c>
      <c r="AL25" s="285" t="str">
        <f>IF(ISBLANK($I25),"",VLOOKUP($I25,DATAS!$A$2:$BJ$20,60,0))</f>
        <v>3 Attaques annoncées, niveau annoncé, choisies par le jury Oi Tsuki Jodan Gyaku Tsuki Mae Geri Mawashi geri Yoko Geri Maete Tsuki</v>
      </c>
      <c r="AM25" s="285" t="str">
        <f>IF(ISBLANK($I25),"",VLOOKUP($I25,DATAS!$A$2:$BJ$20,61,0))</f>
        <v>1 assaut souple, 2 minutes maximum</v>
      </c>
      <c r="AN25" s="285" t="str">
        <f>IF(ISBLANK($I25),"",VLOOKUP($I25,DATAS!$A$2:$BJ$20,62,0))</f>
        <v>Kata ou Kumite, 5 participations à des compétitions officielles</v>
      </c>
      <c r="AO25" s="285" t="e">
        <f>IF(ISBLANK($I25),"",VLOOKUP($I25,DATAS!$A$2:$BJ$20,63,0))</f>
        <v>#REF!</v>
      </c>
    </row>
    <row r="26" spans="1:41" ht="23.25" customHeight="1" x14ac:dyDescent="0.2">
      <c r="A26" s="28" t="s">
        <v>23</v>
      </c>
      <c r="B26" s="238"/>
      <c r="C26" s="239"/>
      <c r="D26" s="240"/>
      <c r="E26" s="31"/>
      <c r="F26" s="32" t="str">
        <f t="shared" si="0"/>
        <v xml:space="preserve"> </v>
      </c>
      <c r="G26" s="32"/>
      <c r="H26" s="240"/>
      <c r="I26" s="243" t="s">
        <v>1339</v>
      </c>
      <c r="J26" s="241">
        <f>IF(ISBLANK(I26),"",VLOOKUP($I$7,DATAS!$A$2:$B$20,2,0))</f>
        <v>15</v>
      </c>
      <c r="K26" s="241" t="str">
        <f>IF(ISBLANK(J26),"",VLOOKUP($J$7,DATAS!$U$2:$V$20,2,0))</f>
        <v>CADETS 2</v>
      </c>
      <c r="L26" s="242" t="e">
        <f>IF(ISBLANK(VLOOKUP($B26,'RECAP PLAN DE SEANCE ADULTE'!$F$1:$G$4,2,0)),"",VLOOKUP($B26,'RECAP PLAN DE SEANCE ADULTE'!$F$1:$G$4,2,0))</f>
        <v>#N/A</v>
      </c>
      <c r="M26" s="241"/>
      <c r="N26" s="248"/>
      <c r="O26" s="240" t="str">
        <f>IF(ISBLANK(I26),"",VLOOKUP(I26,DATAS!$G$3:$H$21,2,0))</f>
        <v>TEKKI SHODAN-HEIAN SHODAN-HEIAN NIDAN-HEIAN SANDAN-HEIAN YONDAN-HEIAN GODAN</v>
      </c>
      <c r="P26" s="240" t="str">
        <f>IF(ISBLANK(I26),"",VLOOKUP(I26,DATAS!$G$3:$I$21,3,0))</f>
        <v>TEKKI SHODAN-HEIAN SHODAN-HEIAN NIDAN-HEIAN SANDAN-HEIAN YONDAN-HEIAN GODAN</v>
      </c>
      <c r="Q26" s="240" t="str">
        <f>IF(ISBLANK(I26),"",VLOOKUP(I26,DATAS!$G$3:$J$21,4,0))</f>
        <v>5 PINAN - NAIFANCHI SHODAN-KATA KIHON KUMITE</v>
      </c>
      <c r="R26" s="240" t="str">
        <f>IF(ISBLANK(I26),"",VLOOKUP(I26,DATAS!$G$3:$K$21,5,0))</f>
        <v>5 PINAN-NAIFANSHI SHODAN</v>
      </c>
      <c r="S26" s="240" t="str">
        <f>IF(ISBLANK(I26),"",VLOOKUP(I26,DATAS!$G$3:$L$21,6,0))</f>
        <v>SANCHIN-GEKI SAI DAI ICHI-GEKI SAI DAI NI-SAIFA-SEYUNCHIN</v>
      </c>
      <c r="T26" s="240" t="str">
        <f>IF(ISBLANK(I26),"",VLOOKUP(I26,DATAS!$G$3:$M$21,7,0))</f>
        <v>5 PINAN-TSUKI NO KATA</v>
      </c>
      <c r="U26" s="240" t="str">
        <f>IF(ISBLANK(I26),"",VLOOKUP(I26,DATAS!$G$3:$N$21,8,0))</f>
        <v>SANSHIN-KANSHIWA-KANSHU-SEICHIN-SEISAN</v>
      </c>
      <c r="V26" s="240">
        <f>IF(ISBLANK(I26),"",VLOOKUP(I26,DATAS!$G$3:$O$21,9,0))</f>
        <v>0</v>
      </c>
      <c r="W26" s="240">
        <f>IF(ISBLANK(I26),"",VLOOKUP(I26,DATAS!$G$3:$P$21,10,0))</f>
        <v>0</v>
      </c>
      <c r="X26" s="240" t="str">
        <f>IF(ISBLANK(I26),"",VLOOKUP(I26,DATAS!$G$3:$Q$21,11,0))</f>
        <v>5 HEIAN-BASSAI</v>
      </c>
      <c r="Y26" s="240" t="str">
        <f>IF(ISBLANK(I26),"",VLOOKUP(I26,DATAS!$G$3:$R$21,12,0))</f>
        <v>5 PINAN-PATSAI DAI</v>
      </c>
      <c r="Z26" s="240" t="str">
        <f>IF(ISBLANK(I26),"",VLOOKUP(I26,DATAS!$G$3:$S$21,13,0))</f>
        <v>5 PINAN - NAIHANSHI SHODAN</v>
      </c>
      <c r="AA26" s="240">
        <f>IF(ISBLANK(J26),"",VLOOKUP(I26,DATAS!$G$3:$T$21,14,0))</f>
        <v>0</v>
      </c>
      <c r="AB26" s="38"/>
      <c r="AC26" s="38"/>
      <c r="AD26" s="38"/>
      <c r="AE26" s="38"/>
      <c r="AF26" s="285" t="str">
        <f>IF(ISBLANK($I26),"",VLOOKUP($I26,DATAS!$A$2:$BJ$20,54,0))</f>
        <v>E2 Maximum 3 Techniques de base exécutées sur place en position combat avec ou sans sursaut, à droite puis à gauche</v>
      </c>
      <c r="AG26" s="285" t="str">
        <f>IF(ISBLANK($I26),"",VLOOKUP($I26,DATAS!$A$2:$BJ$20,55,0))</f>
        <v>E2 bis Maximum 3 Techniques en multidirectionnel, à droite puis à gauche</v>
      </c>
      <c r="AH26" s="285" t="str">
        <f>IF(ISBLANK($I26),"",VLOOKUP($I26,DATAS!$A$2:$BJ$20,56,0))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6" s="285" t="str">
        <f>IF(ISBLANK($I26),"",VLOOKUP($I26,DATAS!$A$2:$BJ$20,57,0))</f>
        <v>KIHON IPPON KUMITE 5 attaques , une fois à droite, une fois à gauche Oi Tsuki Jodan Gyaku Tsuki Shudan Mae Geri Mawashi geri Yoko Geri Mae Geri jambe avant</v>
      </c>
      <c r="AJ26" s="285" t="str">
        <f>IF(ISBLANK($I26),"",VLOOKUP($I26,DATAS!$A$2:$BJ$20,58,0))</f>
        <v>LISTE WKF 1 KATA ECOLE PRINCIPAL 1 KATA DANS LES GRADES WKF</v>
      </c>
      <c r="AK26" s="285" t="str">
        <f>IF(ISBLANK($I26),"",VLOOKUP($I26,DATAS!$A$2:$BJ$20,59,0))</f>
        <v>3 SEQUENCES MINIMUM</v>
      </c>
      <c r="AL26" s="285" t="str">
        <f>IF(ISBLANK($I26),"",VLOOKUP($I26,DATAS!$A$2:$BJ$20,60,0))</f>
        <v>3 Attaques annoncées, niveau annoncé, choisies par le jury Oi Tsuki Jodan Gyaku Tsuki Mae Geri Mawashi geri Yoko Geri Maete Tsuki</v>
      </c>
      <c r="AM26" s="285" t="str">
        <f>IF(ISBLANK($I26),"",VLOOKUP($I26,DATAS!$A$2:$BJ$20,61,0))</f>
        <v>1 assaut souple, 2 minutes maximum</v>
      </c>
      <c r="AN26" s="285" t="str">
        <f>IF(ISBLANK($I26),"",VLOOKUP($I26,DATAS!$A$2:$BJ$20,62,0))</f>
        <v>Kata ou Kumite, 5 participations à des compétitions officielles</v>
      </c>
      <c r="AO26" s="285" t="e">
        <f>IF(ISBLANK($I26),"",VLOOKUP($I26,DATAS!$A$2:$BJ$20,63,0))</f>
        <v>#REF!</v>
      </c>
    </row>
    <row r="27" spans="1:41" ht="23.25" customHeight="1" x14ac:dyDescent="0.2">
      <c r="A27" s="28" t="s">
        <v>24</v>
      </c>
      <c r="B27" s="238"/>
      <c r="C27" s="239"/>
      <c r="D27" s="240"/>
      <c r="E27" s="31"/>
      <c r="F27" s="32" t="str">
        <f t="shared" si="0"/>
        <v xml:space="preserve"> </v>
      </c>
      <c r="G27" s="32"/>
      <c r="H27" s="240"/>
      <c r="I27" s="243" t="s">
        <v>1339</v>
      </c>
      <c r="J27" s="241">
        <f>IF(ISBLANK(I27),"",VLOOKUP($I$7,DATAS!$A$2:$B$20,2,0))</f>
        <v>15</v>
      </c>
      <c r="K27" s="241" t="str">
        <f>IF(ISBLANK(J27),"",VLOOKUP($J$7,DATAS!$U$2:$V$20,2,0))</f>
        <v>CADETS 2</v>
      </c>
      <c r="L27" s="242" t="e">
        <f>IF(ISBLANK(VLOOKUP($B27,'RECAP PLAN DE SEANCE ADULTE'!$F$1:$G$4,2,0)),"",VLOOKUP($B27,'RECAP PLAN DE SEANCE ADULTE'!$F$1:$G$4,2,0))</f>
        <v>#N/A</v>
      </c>
      <c r="M27" s="241"/>
      <c r="N27" s="248"/>
      <c r="O27" s="240" t="str">
        <f>IF(ISBLANK(I27),"",VLOOKUP(I27,DATAS!$G$3:$H$21,2,0))</f>
        <v>TEKKI SHODAN-HEIAN SHODAN-HEIAN NIDAN-HEIAN SANDAN-HEIAN YONDAN-HEIAN GODAN</v>
      </c>
      <c r="P27" s="240" t="str">
        <f>IF(ISBLANK(I27),"",VLOOKUP(I27,DATAS!$G$3:$I$21,3,0))</f>
        <v>TEKKI SHODAN-HEIAN SHODAN-HEIAN NIDAN-HEIAN SANDAN-HEIAN YONDAN-HEIAN GODAN</v>
      </c>
      <c r="Q27" s="240" t="str">
        <f>IF(ISBLANK(I27),"",VLOOKUP(I27,DATAS!$G$3:$J$21,4,0))</f>
        <v>5 PINAN - NAIFANCHI SHODAN-KATA KIHON KUMITE</v>
      </c>
      <c r="R27" s="240" t="str">
        <f>IF(ISBLANK(I27),"",VLOOKUP(I27,DATAS!$G$3:$K$21,5,0))</f>
        <v>5 PINAN-NAIFANSHI SHODAN</v>
      </c>
      <c r="S27" s="240" t="str">
        <f>IF(ISBLANK(I27),"",VLOOKUP(I27,DATAS!$G$3:$L$21,6,0))</f>
        <v>SANCHIN-GEKI SAI DAI ICHI-GEKI SAI DAI NI-SAIFA-SEYUNCHIN</v>
      </c>
      <c r="T27" s="240" t="str">
        <f>IF(ISBLANK(I27),"",VLOOKUP(I27,DATAS!$G$3:$M$21,7,0))</f>
        <v>5 PINAN-TSUKI NO KATA</v>
      </c>
      <c r="U27" s="240" t="str">
        <f>IF(ISBLANK(I27),"",VLOOKUP(I27,DATAS!$G$3:$N$21,8,0))</f>
        <v>SANSHIN-KANSHIWA-KANSHU-SEICHIN-SEISAN</v>
      </c>
      <c r="V27" s="240">
        <f>IF(ISBLANK(I27),"",VLOOKUP(I27,DATAS!$G$3:$O$21,9,0))</f>
        <v>0</v>
      </c>
      <c r="W27" s="240">
        <f>IF(ISBLANK(I27),"",VLOOKUP(I27,DATAS!$G$3:$P$21,10,0))</f>
        <v>0</v>
      </c>
      <c r="X27" s="240" t="str">
        <f>IF(ISBLANK(I27),"",VLOOKUP(I27,DATAS!$G$3:$Q$21,11,0))</f>
        <v>5 HEIAN-BASSAI</v>
      </c>
      <c r="Y27" s="240" t="str">
        <f>IF(ISBLANK(I27),"",VLOOKUP(I27,DATAS!$G$3:$R$21,12,0))</f>
        <v>5 PINAN-PATSAI DAI</v>
      </c>
      <c r="Z27" s="240" t="str">
        <f>IF(ISBLANK(I27),"",VLOOKUP(I27,DATAS!$G$3:$S$21,13,0))</f>
        <v>5 PINAN - NAIHANSHI SHODAN</v>
      </c>
      <c r="AA27" s="240">
        <f>IF(ISBLANK(J27),"",VLOOKUP(I27,DATAS!$G$3:$T$21,14,0))</f>
        <v>0</v>
      </c>
      <c r="AB27" s="38"/>
      <c r="AC27" s="38"/>
      <c r="AD27" s="38"/>
      <c r="AE27" s="38"/>
      <c r="AF27" s="285" t="str">
        <f>IF(ISBLANK($I27),"",VLOOKUP($I27,DATAS!$A$2:$BJ$20,54,0))</f>
        <v>E2 Maximum 3 Techniques de base exécutées sur place en position combat avec ou sans sursaut, à droite puis à gauche</v>
      </c>
      <c r="AG27" s="285" t="str">
        <f>IF(ISBLANK($I27),"",VLOOKUP($I27,DATAS!$A$2:$BJ$20,55,0))</f>
        <v>E2 bis Maximum 3 Techniques en multidirectionnel, à droite puis à gauche</v>
      </c>
      <c r="AH27" s="285" t="str">
        <f>IF(ISBLANK($I27),"",VLOOKUP($I27,DATAS!$A$2:$BJ$20,56,0))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7" s="285" t="str">
        <f>IF(ISBLANK($I27),"",VLOOKUP($I27,DATAS!$A$2:$BJ$20,57,0))</f>
        <v>KIHON IPPON KUMITE 5 attaques , une fois à droite, une fois à gauche Oi Tsuki Jodan Gyaku Tsuki Shudan Mae Geri Mawashi geri Yoko Geri Mae Geri jambe avant</v>
      </c>
      <c r="AJ27" s="285" t="str">
        <f>IF(ISBLANK($I27),"",VLOOKUP($I27,DATAS!$A$2:$BJ$20,58,0))</f>
        <v>LISTE WKF 1 KATA ECOLE PRINCIPAL 1 KATA DANS LES GRADES WKF</v>
      </c>
      <c r="AK27" s="285" t="str">
        <f>IF(ISBLANK($I27),"",VLOOKUP($I27,DATAS!$A$2:$BJ$20,59,0))</f>
        <v>3 SEQUENCES MINIMUM</v>
      </c>
      <c r="AL27" s="285" t="str">
        <f>IF(ISBLANK($I27),"",VLOOKUP($I27,DATAS!$A$2:$BJ$20,60,0))</f>
        <v>3 Attaques annoncées, niveau annoncé, choisies par le jury Oi Tsuki Jodan Gyaku Tsuki Mae Geri Mawashi geri Yoko Geri Maete Tsuki</v>
      </c>
      <c r="AM27" s="285" t="str">
        <f>IF(ISBLANK($I27),"",VLOOKUP($I27,DATAS!$A$2:$BJ$20,61,0))</f>
        <v>1 assaut souple, 2 minutes maximum</v>
      </c>
      <c r="AN27" s="285" t="str">
        <f>IF(ISBLANK($I27),"",VLOOKUP($I27,DATAS!$A$2:$BJ$20,62,0))</f>
        <v>Kata ou Kumite, 5 participations à des compétitions officielles</v>
      </c>
      <c r="AO27" s="285" t="e">
        <f>IF(ISBLANK($I27),"",VLOOKUP($I27,DATAS!$A$2:$BJ$20,63,0))</f>
        <v>#REF!</v>
      </c>
    </row>
    <row r="28" spans="1:41" ht="23.25" customHeight="1" x14ac:dyDescent="0.2">
      <c r="A28" s="28" t="s">
        <v>25</v>
      </c>
      <c r="B28" s="238"/>
      <c r="C28" s="239"/>
      <c r="D28" s="240"/>
      <c r="E28" s="31"/>
      <c r="F28" s="32" t="str">
        <f t="shared" si="0"/>
        <v xml:space="preserve"> </v>
      </c>
      <c r="G28" s="32"/>
      <c r="H28" s="240"/>
      <c r="I28" s="243" t="s">
        <v>1339</v>
      </c>
      <c r="J28" s="241">
        <f>IF(ISBLANK(I28),"",VLOOKUP($I$7,DATAS!$A$2:$B$20,2,0))</f>
        <v>15</v>
      </c>
      <c r="K28" s="241" t="str">
        <f>IF(ISBLANK(J28),"",VLOOKUP($J$7,DATAS!$U$2:$V$20,2,0))</f>
        <v>CADETS 2</v>
      </c>
      <c r="L28" s="242" t="e">
        <f>IF(ISBLANK(VLOOKUP($B28,'RECAP PLAN DE SEANCE ADULTE'!$F$1:$G$4,2,0)),"",VLOOKUP($B28,'RECAP PLAN DE SEANCE ADULTE'!$F$1:$G$4,2,0))</f>
        <v>#N/A</v>
      </c>
      <c r="M28" s="241"/>
      <c r="N28" s="248"/>
      <c r="O28" s="240" t="str">
        <f>IF(ISBLANK(I28),"",VLOOKUP(I28,DATAS!$G$3:$H$21,2,0))</f>
        <v>TEKKI SHODAN-HEIAN SHODAN-HEIAN NIDAN-HEIAN SANDAN-HEIAN YONDAN-HEIAN GODAN</v>
      </c>
      <c r="P28" s="240" t="str">
        <f>IF(ISBLANK(I28),"",VLOOKUP(I28,DATAS!$G$3:$I$21,3,0))</f>
        <v>TEKKI SHODAN-HEIAN SHODAN-HEIAN NIDAN-HEIAN SANDAN-HEIAN YONDAN-HEIAN GODAN</v>
      </c>
      <c r="Q28" s="240" t="str">
        <f>IF(ISBLANK(I28),"",VLOOKUP(I28,DATAS!$G$3:$J$21,4,0))</f>
        <v>5 PINAN - NAIFANCHI SHODAN-KATA KIHON KUMITE</v>
      </c>
      <c r="R28" s="240" t="str">
        <f>IF(ISBLANK(I28),"",VLOOKUP(I28,DATAS!$G$3:$K$21,5,0))</f>
        <v>5 PINAN-NAIFANSHI SHODAN</v>
      </c>
      <c r="S28" s="240" t="str">
        <f>IF(ISBLANK(I28),"",VLOOKUP(I28,DATAS!$G$3:$L$21,6,0))</f>
        <v>SANCHIN-GEKI SAI DAI ICHI-GEKI SAI DAI NI-SAIFA-SEYUNCHIN</v>
      </c>
      <c r="T28" s="240" t="str">
        <f>IF(ISBLANK(I28),"",VLOOKUP(I28,DATAS!$G$3:$M$21,7,0))</f>
        <v>5 PINAN-TSUKI NO KATA</v>
      </c>
      <c r="U28" s="240" t="str">
        <f>IF(ISBLANK(I28),"",VLOOKUP(I28,DATAS!$G$3:$N$21,8,0))</f>
        <v>SANSHIN-KANSHIWA-KANSHU-SEICHIN-SEISAN</v>
      </c>
      <c r="V28" s="240">
        <f>IF(ISBLANK(I28),"",VLOOKUP(I28,DATAS!$G$3:$O$21,9,0))</f>
        <v>0</v>
      </c>
      <c r="W28" s="240">
        <f>IF(ISBLANK(I28),"",VLOOKUP(I28,DATAS!$G$3:$P$21,10,0))</f>
        <v>0</v>
      </c>
      <c r="X28" s="240" t="str">
        <f>IF(ISBLANK(I28),"",VLOOKUP(I28,DATAS!$G$3:$Q$21,11,0))</f>
        <v>5 HEIAN-BASSAI</v>
      </c>
      <c r="Y28" s="240" t="str">
        <f>IF(ISBLANK(I28),"",VLOOKUP(I28,DATAS!$G$3:$R$21,12,0))</f>
        <v>5 PINAN-PATSAI DAI</v>
      </c>
      <c r="Z28" s="240" t="str">
        <f>IF(ISBLANK(I28),"",VLOOKUP(I28,DATAS!$G$3:$S$21,13,0))</f>
        <v>5 PINAN - NAIHANSHI SHODAN</v>
      </c>
      <c r="AA28" s="240">
        <f>IF(ISBLANK(J28),"",VLOOKUP(I28,DATAS!$G$3:$T$21,14,0))</f>
        <v>0</v>
      </c>
      <c r="AB28" s="38"/>
      <c r="AC28" s="38"/>
      <c r="AD28" s="38"/>
      <c r="AE28" s="38"/>
      <c r="AF28" s="285" t="str">
        <f>IF(ISBLANK($I28),"",VLOOKUP($I28,DATAS!$A$2:$BJ$20,54,0))</f>
        <v>E2 Maximum 3 Techniques de base exécutées sur place en position combat avec ou sans sursaut, à droite puis à gauche</v>
      </c>
      <c r="AG28" s="285" t="str">
        <f>IF(ISBLANK($I28),"",VLOOKUP($I28,DATAS!$A$2:$BJ$20,55,0))</f>
        <v>E2 bis Maximum 3 Techniques en multidirectionnel, à droite puis à gauche</v>
      </c>
      <c r="AH28" s="285" t="str">
        <f>IF(ISBLANK($I28),"",VLOOKUP($I28,DATAS!$A$2:$BJ$20,56,0))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8" s="285" t="str">
        <f>IF(ISBLANK($I28),"",VLOOKUP($I28,DATAS!$A$2:$BJ$20,57,0))</f>
        <v>KIHON IPPON KUMITE 5 attaques , une fois à droite, une fois à gauche Oi Tsuki Jodan Gyaku Tsuki Shudan Mae Geri Mawashi geri Yoko Geri Mae Geri jambe avant</v>
      </c>
      <c r="AJ28" s="285" t="str">
        <f>IF(ISBLANK($I28),"",VLOOKUP($I28,DATAS!$A$2:$BJ$20,58,0))</f>
        <v>LISTE WKF 1 KATA ECOLE PRINCIPAL 1 KATA DANS LES GRADES WKF</v>
      </c>
      <c r="AK28" s="285" t="str">
        <f>IF(ISBLANK($I28),"",VLOOKUP($I28,DATAS!$A$2:$BJ$20,59,0))</f>
        <v>3 SEQUENCES MINIMUM</v>
      </c>
      <c r="AL28" s="285" t="str">
        <f>IF(ISBLANK($I28),"",VLOOKUP($I28,DATAS!$A$2:$BJ$20,60,0))</f>
        <v>3 Attaques annoncées, niveau annoncé, choisies par le jury Oi Tsuki Jodan Gyaku Tsuki Mae Geri Mawashi geri Yoko Geri Maete Tsuki</v>
      </c>
      <c r="AM28" s="285" t="str">
        <f>IF(ISBLANK($I28),"",VLOOKUP($I28,DATAS!$A$2:$BJ$20,61,0))</f>
        <v>1 assaut souple, 2 minutes maximum</v>
      </c>
      <c r="AN28" s="285" t="str">
        <f>IF(ISBLANK($I28),"",VLOOKUP($I28,DATAS!$A$2:$BJ$20,62,0))</f>
        <v>Kata ou Kumite, 5 participations à des compétitions officielles</v>
      </c>
      <c r="AO28" s="285" t="e">
        <f>IF(ISBLANK($I28),"",VLOOKUP($I28,DATAS!$A$2:$BJ$20,63,0))</f>
        <v>#REF!</v>
      </c>
    </row>
    <row r="29" spans="1:41" ht="23.25" customHeight="1" x14ac:dyDescent="0.2">
      <c r="A29" s="28" t="s">
        <v>26</v>
      </c>
      <c r="B29" s="238"/>
      <c r="C29" s="239"/>
      <c r="D29" s="240"/>
      <c r="E29" s="31"/>
      <c r="F29" s="32" t="str">
        <f t="shared" si="0"/>
        <v xml:space="preserve"> </v>
      </c>
      <c r="G29" s="32"/>
      <c r="H29" s="240"/>
      <c r="I29" s="243" t="s">
        <v>1339</v>
      </c>
      <c r="J29" s="241">
        <f>IF(ISBLANK(I29),"",VLOOKUP($I$7,DATAS!$A$2:$B$20,2,0))</f>
        <v>15</v>
      </c>
      <c r="K29" s="241" t="str">
        <f>IF(ISBLANK(J29),"",VLOOKUP($J$7,DATAS!$U$2:$V$20,2,0))</f>
        <v>CADETS 2</v>
      </c>
      <c r="L29" s="242" t="e">
        <f>IF(ISBLANK(VLOOKUP($B29,'RECAP PLAN DE SEANCE ADULTE'!$F$1:$G$4,2,0)),"",VLOOKUP($B29,'RECAP PLAN DE SEANCE ADULTE'!$F$1:$G$4,2,0))</f>
        <v>#N/A</v>
      </c>
      <c r="M29" s="241"/>
      <c r="N29" s="248"/>
      <c r="O29" s="240" t="str">
        <f>IF(ISBLANK(I29),"",VLOOKUP(I29,DATAS!$G$3:$H$21,2,0))</f>
        <v>TEKKI SHODAN-HEIAN SHODAN-HEIAN NIDAN-HEIAN SANDAN-HEIAN YONDAN-HEIAN GODAN</v>
      </c>
      <c r="P29" s="240" t="str">
        <f>IF(ISBLANK(I29),"",VLOOKUP(I29,DATAS!$G$3:$I$21,3,0))</f>
        <v>TEKKI SHODAN-HEIAN SHODAN-HEIAN NIDAN-HEIAN SANDAN-HEIAN YONDAN-HEIAN GODAN</v>
      </c>
      <c r="Q29" s="240" t="str">
        <f>IF(ISBLANK(I29),"",VLOOKUP(I29,DATAS!$G$3:$J$21,4,0))</f>
        <v>5 PINAN - NAIFANCHI SHODAN-KATA KIHON KUMITE</v>
      </c>
      <c r="R29" s="240" t="str">
        <f>IF(ISBLANK(I29),"",VLOOKUP(I29,DATAS!$G$3:$K$21,5,0))</f>
        <v>5 PINAN-NAIFANSHI SHODAN</v>
      </c>
      <c r="S29" s="240" t="str">
        <f>IF(ISBLANK(I29),"",VLOOKUP(I29,DATAS!$G$3:$L$21,6,0))</f>
        <v>SANCHIN-GEKI SAI DAI ICHI-GEKI SAI DAI NI-SAIFA-SEYUNCHIN</v>
      </c>
      <c r="T29" s="240" t="str">
        <f>IF(ISBLANK(I29),"",VLOOKUP(I29,DATAS!$G$3:$M$21,7,0))</f>
        <v>5 PINAN-TSUKI NO KATA</v>
      </c>
      <c r="U29" s="240" t="str">
        <f>IF(ISBLANK(I29),"",VLOOKUP(I29,DATAS!$G$3:$N$21,8,0))</f>
        <v>SANSHIN-KANSHIWA-KANSHU-SEICHIN-SEISAN</v>
      </c>
      <c r="V29" s="240">
        <f>IF(ISBLANK(I29),"",VLOOKUP(I29,DATAS!$G$3:$O$21,9,0))</f>
        <v>0</v>
      </c>
      <c r="W29" s="240">
        <f>IF(ISBLANK(I29),"",VLOOKUP(I29,DATAS!$G$3:$P$21,10,0))</f>
        <v>0</v>
      </c>
      <c r="X29" s="240" t="str">
        <f>IF(ISBLANK(I29),"",VLOOKUP(I29,DATAS!$G$3:$Q$21,11,0))</f>
        <v>5 HEIAN-BASSAI</v>
      </c>
      <c r="Y29" s="240" t="str">
        <f>IF(ISBLANK(I29),"",VLOOKUP(I29,DATAS!$G$3:$R$21,12,0))</f>
        <v>5 PINAN-PATSAI DAI</v>
      </c>
      <c r="Z29" s="240" t="str">
        <f>IF(ISBLANK(I29),"",VLOOKUP(I29,DATAS!$G$3:$S$21,13,0))</f>
        <v>5 PINAN - NAIHANSHI SHODAN</v>
      </c>
      <c r="AA29" s="240">
        <f>IF(ISBLANK(J29),"",VLOOKUP(I29,DATAS!$G$3:$T$21,14,0))</f>
        <v>0</v>
      </c>
      <c r="AB29" s="38"/>
      <c r="AC29" s="38"/>
      <c r="AD29" s="38"/>
      <c r="AE29" s="38"/>
      <c r="AF29" s="285" t="str">
        <f>IF(ISBLANK($I29),"",VLOOKUP($I29,DATAS!$A$2:$BJ$20,54,0))</f>
        <v>E2 Maximum 3 Techniques de base exécutées sur place en position combat avec ou sans sursaut, à droite puis à gauche</v>
      </c>
      <c r="AG29" s="285" t="str">
        <f>IF(ISBLANK($I29),"",VLOOKUP($I29,DATAS!$A$2:$BJ$20,55,0))</f>
        <v>E2 bis Maximum 3 Techniques en multidirectionnel, à droite puis à gauche</v>
      </c>
      <c r="AH29" s="285" t="str">
        <f>IF(ISBLANK($I29),"",VLOOKUP($I29,DATAS!$A$2:$BJ$20,56,0))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29" s="285" t="str">
        <f>IF(ISBLANK($I29),"",VLOOKUP($I29,DATAS!$A$2:$BJ$20,57,0))</f>
        <v>KIHON IPPON KUMITE 5 attaques , une fois à droite, une fois à gauche Oi Tsuki Jodan Gyaku Tsuki Shudan Mae Geri Mawashi geri Yoko Geri Mae Geri jambe avant</v>
      </c>
      <c r="AJ29" s="285" t="str">
        <f>IF(ISBLANK($I29),"",VLOOKUP($I29,DATAS!$A$2:$BJ$20,58,0))</f>
        <v>LISTE WKF 1 KATA ECOLE PRINCIPAL 1 KATA DANS LES GRADES WKF</v>
      </c>
      <c r="AK29" s="285" t="str">
        <f>IF(ISBLANK($I29),"",VLOOKUP($I29,DATAS!$A$2:$BJ$20,59,0))</f>
        <v>3 SEQUENCES MINIMUM</v>
      </c>
      <c r="AL29" s="285" t="str">
        <f>IF(ISBLANK($I29),"",VLOOKUP($I29,DATAS!$A$2:$BJ$20,60,0))</f>
        <v>3 Attaques annoncées, niveau annoncé, choisies par le jury Oi Tsuki Jodan Gyaku Tsuki Mae Geri Mawashi geri Yoko Geri Maete Tsuki</v>
      </c>
      <c r="AM29" s="285" t="str">
        <f>IF(ISBLANK($I29),"",VLOOKUP($I29,DATAS!$A$2:$BJ$20,61,0))</f>
        <v>1 assaut souple, 2 minutes maximum</v>
      </c>
      <c r="AN29" s="285" t="str">
        <f>IF(ISBLANK($I29),"",VLOOKUP($I29,DATAS!$A$2:$BJ$20,62,0))</f>
        <v>Kata ou Kumite, 5 participations à des compétitions officielles</v>
      </c>
      <c r="AO29" s="285" t="e">
        <f>IF(ISBLANK($I29),"",VLOOKUP($I29,DATAS!$A$2:$BJ$20,63,0))</f>
        <v>#REF!</v>
      </c>
    </row>
    <row r="30" spans="1:41" ht="23.25" customHeight="1" x14ac:dyDescent="0.2">
      <c r="A30" s="28" t="s">
        <v>27</v>
      </c>
      <c r="B30" s="238"/>
      <c r="C30" s="239"/>
      <c r="D30" s="240"/>
      <c r="E30" s="31"/>
      <c r="F30" s="32" t="str">
        <f t="shared" si="0"/>
        <v xml:space="preserve"> </v>
      </c>
      <c r="G30" s="32"/>
      <c r="H30" s="240"/>
      <c r="I30" s="243" t="s">
        <v>1339</v>
      </c>
      <c r="J30" s="241">
        <f>IF(ISBLANK(I30),"",VLOOKUP($I$7,DATAS!$A$2:$B$20,2,0))</f>
        <v>15</v>
      </c>
      <c r="K30" s="241" t="str">
        <f>IF(ISBLANK(J30),"",VLOOKUP($J$7,DATAS!$U$2:$V$20,2,0))</f>
        <v>CADETS 2</v>
      </c>
      <c r="L30" s="242" t="e">
        <f>IF(ISBLANK(VLOOKUP($B30,'RECAP PLAN DE SEANCE ADULTE'!$F$1:$G$4,2,0)),"",VLOOKUP($B30,'RECAP PLAN DE SEANCE ADULTE'!$F$1:$G$4,2,0))</f>
        <v>#N/A</v>
      </c>
      <c r="M30" s="241"/>
      <c r="N30" s="248"/>
      <c r="O30" s="240" t="str">
        <f>IF(ISBLANK(I30),"",VLOOKUP(I30,DATAS!$G$3:$H$21,2,0))</f>
        <v>TEKKI SHODAN-HEIAN SHODAN-HEIAN NIDAN-HEIAN SANDAN-HEIAN YONDAN-HEIAN GODAN</v>
      </c>
      <c r="P30" s="240" t="str">
        <f>IF(ISBLANK(I30),"",VLOOKUP(I30,DATAS!$G$3:$I$21,3,0))</f>
        <v>TEKKI SHODAN-HEIAN SHODAN-HEIAN NIDAN-HEIAN SANDAN-HEIAN YONDAN-HEIAN GODAN</v>
      </c>
      <c r="Q30" s="240" t="str">
        <f>IF(ISBLANK(I30),"",VLOOKUP(I30,DATAS!$G$3:$J$21,4,0))</f>
        <v>5 PINAN - NAIFANCHI SHODAN-KATA KIHON KUMITE</v>
      </c>
      <c r="R30" s="240" t="str">
        <f>IF(ISBLANK(I30),"",VLOOKUP(I30,DATAS!$G$3:$K$21,5,0))</f>
        <v>5 PINAN-NAIFANSHI SHODAN</v>
      </c>
      <c r="S30" s="240" t="str">
        <f>IF(ISBLANK(I30),"",VLOOKUP(I30,DATAS!$G$3:$L$21,6,0))</f>
        <v>SANCHIN-GEKI SAI DAI ICHI-GEKI SAI DAI NI-SAIFA-SEYUNCHIN</v>
      </c>
      <c r="T30" s="240" t="str">
        <f>IF(ISBLANK(I30),"",VLOOKUP(I30,DATAS!$G$3:$M$21,7,0))</f>
        <v>5 PINAN-TSUKI NO KATA</v>
      </c>
      <c r="U30" s="240" t="str">
        <f>IF(ISBLANK(I30),"",VLOOKUP(I30,DATAS!$G$3:$N$21,8,0))</f>
        <v>SANSHIN-KANSHIWA-KANSHU-SEICHIN-SEISAN</v>
      </c>
      <c r="V30" s="240">
        <f>IF(ISBLANK(I30),"",VLOOKUP(I30,DATAS!$G$3:$O$21,9,0))</f>
        <v>0</v>
      </c>
      <c r="W30" s="240">
        <f>IF(ISBLANK(I30),"",VLOOKUP(I30,DATAS!$G$3:$P$21,10,0))</f>
        <v>0</v>
      </c>
      <c r="X30" s="240" t="str">
        <f>IF(ISBLANK(I30),"",VLOOKUP(I30,DATAS!$G$3:$Q$21,11,0))</f>
        <v>5 HEIAN-BASSAI</v>
      </c>
      <c r="Y30" s="240" t="str">
        <f>IF(ISBLANK(I30),"",VLOOKUP(I30,DATAS!$G$3:$R$21,12,0))</f>
        <v>5 PINAN-PATSAI DAI</v>
      </c>
      <c r="Z30" s="240" t="str">
        <f>IF(ISBLANK(I30),"",VLOOKUP(I30,DATAS!$G$3:$S$21,13,0))</f>
        <v>5 PINAN - NAIHANSHI SHODAN</v>
      </c>
      <c r="AA30" s="240">
        <f>IF(ISBLANK(J30),"",VLOOKUP(I30,DATAS!$G$3:$T$21,14,0))</f>
        <v>0</v>
      </c>
      <c r="AB30" s="38"/>
      <c r="AC30" s="38"/>
      <c r="AD30" s="38"/>
      <c r="AE30" s="38"/>
      <c r="AF30" s="285" t="str">
        <f>IF(ISBLANK($I30),"",VLOOKUP($I30,DATAS!$A$2:$BJ$20,54,0))</f>
        <v>E2 Maximum 3 Techniques de base exécutées sur place en position combat avec ou sans sursaut, à droite puis à gauche</v>
      </c>
      <c r="AG30" s="285" t="str">
        <f>IF(ISBLANK($I30),"",VLOOKUP($I30,DATAS!$A$2:$BJ$20,55,0))</f>
        <v>E2 bis Maximum 3 Techniques en multidirectionnel, à droite puis à gauche</v>
      </c>
      <c r="AH30" s="285" t="str">
        <f>IF(ISBLANK($I30),"",VLOOKUP($I30,DATAS!$A$2:$BJ$20,56,0))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0" s="285" t="str">
        <f>IF(ISBLANK($I30),"",VLOOKUP($I30,DATAS!$A$2:$BJ$20,57,0))</f>
        <v>KIHON IPPON KUMITE 5 attaques , une fois à droite, une fois à gauche Oi Tsuki Jodan Gyaku Tsuki Shudan Mae Geri Mawashi geri Yoko Geri Mae Geri jambe avant</v>
      </c>
      <c r="AJ30" s="285" t="str">
        <f>IF(ISBLANK($I30),"",VLOOKUP($I30,DATAS!$A$2:$BJ$20,58,0))</f>
        <v>LISTE WKF 1 KATA ECOLE PRINCIPAL 1 KATA DANS LES GRADES WKF</v>
      </c>
      <c r="AK30" s="285" t="str">
        <f>IF(ISBLANK($I30),"",VLOOKUP($I30,DATAS!$A$2:$BJ$20,59,0))</f>
        <v>3 SEQUENCES MINIMUM</v>
      </c>
      <c r="AL30" s="285" t="str">
        <f>IF(ISBLANK($I30),"",VLOOKUP($I30,DATAS!$A$2:$BJ$20,60,0))</f>
        <v>3 Attaques annoncées, niveau annoncé, choisies par le jury Oi Tsuki Jodan Gyaku Tsuki Mae Geri Mawashi geri Yoko Geri Maete Tsuki</v>
      </c>
      <c r="AM30" s="285" t="str">
        <f>IF(ISBLANK($I30),"",VLOOKUP($I30,DATAS!$A$2:$BJ$20,61,0))</f>
        <v>1 assaut souple, 2 minutes maximum</v>
      </c>
      <c r="AN30" s="285" t="str">
        <f>IF(ISBLANK($I30),"",VLOOKUP($I30,DATAS!$A$2:$BJ$20,62,0))</f>
        <v>Kata ou Kumite, 5 participations à des compétitions officielles</v>
      </c>
      <c r="AO30" s="285" t="e">
        <f>IF(ISBLANK($I30),"",VLOOKUP($I30,DATAS!$A$2:$BJ$20,63,0))</f>
        <v>#REF!</v>
      </c>
    </row>
    <row r="31" spans="1:41" ht="23.25" customHeight="1" x14ac:dyDescent="0.2">
      <c r="A31" s="28" t="s">
        <v>28</v>
      </c>
      <c r="B31" s="238"/>
      <c r="C31" s="239"/>
      <c r="D31" s="240"/>
      <c r="E31" s="31"/>
      <c r="F31" s="32" t="str">
        <f t="shared" si="0"/>
        <v xml:space="preserve"> </v>
      </c>
      <c r="G31" s="32"/>
      <c r="H31" s="240"/>
      <c r="I31" s="243" t="s">
        <v>1339</v>
      </c>
      <c r="J31" s="241">
        <f>IF(ISBLANK(I31),"",VLOOKUP($I$7,DATAS!$A$2:$B$20,2,0))</f>
        <v>15</v>
      </c>
      <c r="K31" s="241" t="str">
        <f>IF(ISBLANK(J31),"",VLOOKUP($J$7,DATAS!$U$2:$V$20,2,0))</f>
        <v>CADETS 2</v>
      </c>
      <c r="L31" s="242" t="e">
        <f>IF(ISBLANK(VLOOKUP($B31,'RECAP PLAN DE SEANCE ADULTE'!$F$1:$G$4,2,0)),"",VLOOKUP($B31,'RECAP PLAN DE SEANCE ADULTE'!$F$1:$G$4,2,0))</f>
        <v>#N/A</v>
      </c>
      <c r="M31" s="241"/>
      <c r="N31" s="248"/>
      <c r="O31" s="240" t="str">
        <f>IF(ISBLANK(I31),"",VLOOKUP(I31,DATAS!$G$3:$H$21,2,0))</f>
        <v>TEKKI SHODAN-HEIAN SHODAN-HEIAN NIDAN-HEIAN SANDAN-HEIAN YONDAN-HEIAN GODAN</v>
      </c>
      <c r="P31" s="240" t="str">
        <f>IF(ISBLANK(I31),"",VLOOKUP(I31,DATAS!$G$3:$I$21,3,0))</f>
        <v>TEKKI SHODAN-HEIAN SHODAN-HEIAN NIDAN-HEIAN SANDAN-HEIAN YONDAN-HEIAN GODAN</v>
      </c>
      <c r="Q31" s="240" t="str">
        <f>IF(ISBLANK(I31),"",VLOOKUP(I31,DATAS!$G$3:$J$21,4,0))</f>
        <v>5 PINAN - NAIFANCHI SHODAN-KATA KIHON KUMITE</v>
      </c>
      <c r="R31" s="240" t="str">
        <f>IF(ISBLANK(I31),"",VLOOKUP(I31,DATAS!$G$3:$K$21,5,0))</f>
        <v>5 PINAN-NAIFANSHI SHODAN</v>
      </c>
      <c r="S31" s="240" t="str">
        <f>IF(ISBLANK(I31),"",VLOOKUP(I31,DATAS!$G$3:$L$21,6,0))</f>
        <v>SANCHIN-GEKI SAI DAI ICHI-GEKI SAI DAI NI-SAIFA-SEYUNCHIN</v>
      </c>
      <c r="T31" s="240" t="str">
        <f>IF(ISBLANK(I31),"",VLOOKUP(I31,DATAS!$G$3:$M$21,7,0))</f>
        <v>5 PINAN-TSUKI NO KATA</v>
      </c>
      <c r="U31" s="240" t="str">
        <f>IF(ISBLANK(I31),"",VLOOKUP(I31,DATAS!$G$3:$N$21,8,0))</f>
        <v>SANSHIN-KANSHIWA-KANSHU-SEICHIN-SEISAN</v>
      </c>
      <c r="V31" s="240">
        <f>IF(ISBLANK(I31),"",VLOOKUP(I31,DATAS!$G$3:$O$21,9,0))</f>
        <v>0</v>
      </c>
      <c r="W31" s="240">
        <f>IF(ISBLANK(I31),"",VLOOKUP(I31,DATAS!$G$3:$P$21,10,0))</f>
        <v>0</v>
      </c>
      <c r="X31" s="240" t="str">
        <f>IF(ISBLANK(I31),"",VLOOKUP(I31,DATAS!$G$3:$Q$21,11,0))</f>
        <v>5 HEIAN-BASSAI</v>
      </c>
      <c r="Y31" s="240" t="str">
        <f>IF(ISBLANK(I31),"",VLOOKUP(I31,DATAS!$G$3:$R$21,12,0))</f>
        <v>5 PINAN-PATSAI DAI</v>
      </c>
      <c r="Z31" s="240" t="str">
        <f>IF(ISBLANK(I31),"",VLOOKUP(I31,DATAS!$G$3:$S$21,13,0))</f>
        <v>5 PINAN - NAIHANSHI SHODAN</v>
      </c>
      <c r="AA31" s="240">
        <f>IF(ISBLANK(J31),"",VLOOKUP(I31,DATAS!$G$3:$T$21,14,0))</f>
        <v>0</v>
      </c>
      <c r="AB31" s="38"/>
      <c r="AC31" s="38"/>
      <c r="AD31" s="38"/>
      <c r="AE31" s="38"/>
      <c r="AF31" s="285" t="str">
        <f>IF(ISBLANK($I31),"",VLOOKUP($I31,DATAS!$A$2:$BJ$20,54,0))</f>
        <v>E2 Maximum 3 Techniques de base exécutées sur place en position combat avec ou sans sursaut, à droite puis à gauche</v>
      </c>
      <c r="AG31" s="285" t="str">
        <f>IF(ISBLANK($I31),"",VLOOKUP($I31,DATAS!$A$2:$BJ$20,55,0))</f>
        <v>E2 bis Maximum 3 Techniques en multidirectionnel, à droite puis à gauche</v>
      </c>
      <c r="AH31" s="285" t="str">
        <f>IF(ISBLANK($I31),"",VLOOKUP($I31,DATAS!$A$2:$BJ$20,56,0))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1" s="285" t="str">
        <f>IF(ISBLANK($I31),"",VLOOKUP($I31,DATAS!$A$2:$BJ$20,57,0))</f>
        <v>KIHON IPPON KUMITE 5 attaques , une fois à droite, une fois à gauche Oi Tsuki Jodan Gyaku Tsuki Shudan Mae Geri Mawashi geri Yoko Geri Mae Geri jambe avant</v>
      </c>
      <c r="AJ31" s="285" t="str">
        <f>IF(ISBLANK($I31),"",VLOOKUP($I31,DATAS!$A$2:$BJ$20,58,0))</f>
        <v>LISTE WKF 1 KATA ECOLE PRINCIPAL 1 KATA DANS LES GRADES WKF</v>
      </c>
      <c r="AK31" s="285" t="str">
        <f>IF(ISBLANK($I31),"",VLOOKUP($I31,DATAS!$A$2:$BJ$20,59,0))</f>
        <v>3 SEQUENCES MINIMUM</v>
      </c>
      <c r="AL31" s="285" t="str">
        <f>IF(ISBLANK($I31),"",VLOOKUP($I31,DATAS!$A$2:$BJ$20,60,0))</f>
        <v>3 Attaques annoncées, niveau annoncé, choisies par le jury Oi Tsuki Jodan Gyaku Tsuki Mae Geri Mawashi geri Yoko Geri Maete Tsuki</v>
      </c>
      <c r="AM31" s="285" t="str">
        <f>IF(ISBLANK($I31),"",VLOOKUP($I31,DATAS!$A$2:$BJ$20,61,0))</f>
        <v>1 assaut souple, 2 minutes maximum</v>
      </c>
      <c r="AN31" s="285" t="str">
        <f>IF(ISBLANK($I31),"",VLOOKUP($I31,DATAS!$A$2:$BJ$20,62,0))</f>
        <v>Kata ou Kumite, 5 participations à des compétitions officielles</v>
      </c>
      <c r="AO31" s="285" t="str">
        <f>IF(ISBLANK($I31),"",VLOOKUP($I31,DATAS!$A$2:$BJ$20,58,0))</f>
        <v>LISTE WKF 1 KATA ECOLE PRINCIPAL 1 KATA DANS LES GRADES WKF</v>
      </c>
    </row>
    <row r="32" spans="1:41" ht="23.25" customHeight="1" x14ac:dyDescent="0.2">
      <c r="A32" s="28" t="s">
        <v>29</v>
      </c>
      <c r="B32" s="238"/>
      <c r="C32" s="239"/>
      <c r="D32" s="240"/>
      <c r="E32" s="31"/>
      <c r="F32" s="32" t="str">
        <f t="shared" si="0"/>
        <v xml:space="preserve"> </v>
      </c>
      <c r="G32" s="32"/>
      <c r="H32" s="240"/>
      <c r="I32" s="243" t="s">
        <v>1339</v>
      </c>
      <c r="J32" s="241">
        <f>IF(ISBLANK(I32),"",VLOOKUP($I$7,DATAS!$A$2:$B$20,2,0))</f>
        <v>15</v>
      </c>
      <c r="K32" s="241" t="str">
        <f>IF(ISBLANK(J32),"",VLOOKUP($J$7,DATAS!$U$2:$V$20,2,0))</f>
        <v>CADETS 2</v>
      </c>
      <c r="L32" s="242" t="e">
        <f>IF(ISBLANK(VLOOKUP($B32,'RECAP PLAN DE SEANCE ADULTE'!$F$1:$G$4,2,0)),"",VLOOKUP($B32,'RECAP PLAN DE SEANCE ADULTE'!$F$1:$G$4,2,0))</f>
        <v>#N/A</v>
      </c>
      <c r="M32" s="241"/>
      <c r="N32" s="248"/>
      <c r="O32" s="240" t="str">
        <f>IF(ISBLANK(I32),"",VLOOKUP(I32,DATAS!$G$3:$H$21,2,0))</f>
        <v>TEKKI SHODAN-HEIAN SHODAN-HEIAN NIDAN-HEIAN SANDAN-HEIAN YONDAN-HEIAN GODAN</v>
      </c>
      <c r="P32" s="240" t="str">
        <f>IF(ISBLANK(I32),"",VLOOKUP(I32,DATAS!$G$3:$I$21,3,0))</f>
        <v>TEKKI SHODAN-HEIAN SHODAN-HEIAN NIDAN-HEIAN SANDAN-HEIAN YONDAN-HEIAN GODAN</v>
      </c>
      <c r="Q32" s="240" t="str">
        <f>IF(ISBLANK(I32),"",VLOOKUP(I32,DATAS!$G$3:$J$21,4,0))</f>
        <v>5 PINAN - NAIFANCHI SHODAN-KATA KIHON KUMITE</v>
      </c>
      <c r="R32" s="240" t="str">
        <f>IF(ISBLANK(I32),"",VLOOKUP(I32,DATAS!$G$3:$K$21,5,0))</f>
        <v>5 PINAN-NAIFANSHI SHODAN</v>
      </c>
      <c r="S32" s="240" t="str">
        <f>IF(ISBLANK(I32),"",VLOOKUP(I32,DATAS!$G$3:$L$21,6,0))</f>
        <v>SANCHIN-GEKI SAI DAI ICHI-GEKI SAI DAI NI-SAIFA-SEYUNCHIN</v>
      </c>
      <c r="T32" s="240" t="str">
        <f>IF(ISBLANK(I32),"",VLOOKUP(I32,DATAS!$G$3:$M$21,7,0))</f>
        <v>5 PINAN-TSUKI NO KATA</v>
      </c>
      <c r="U32" s="240" t="str">
        <f>IF(ISBLANK(I32),"",VLOOKUP(I32,DATAS!$G$3:$N$21,8,0))</f>
        <v>SANSHIN-KANSHIWA-KANSHU-SEICHIN-SEISAN</v>
      </c>
      <c r="V32" s="240">
        <f>IF(ISBLANK(I32),"",VLOOKUP(I32,DATAS!$G$3:$O$21,9,0))</f>
        <v>0</v>
      </c>
      <c r="W32" s="240">
        <f>IF(ISBLANK(I32),"",VLOOKUP(I32,DATAS!$G$3:$P$21,10,0))</f>
        <v>0</v>
      </c>
      <c r="X32" s="240" t="str">
        <f>IF(ISBLANK(I32),"",VLOOKUP(I32,DATAS!$G$3:$Q$21,11,0))</f>
        <v>5 HEIAN-BASSAI</v>
      </c>
      <c r="Y32" s="240" t="str">
        <f>IF(ISBLANK(I32),"",VLOOKUP(I32,DATAS!$G$3:$R$21,12,0))</f>
        <v>5 PINAN-PATSAI DAI</v>
      </c>
      <c r="Z32" s="240" t="str">
        <f>IF(ISBLANK(I32),"",VLOOKUP(I32,DATAS!$G$3:$S$21,13,0))</f>
        <v>5 PINAN - NAIHANSHI SHODAN</v>
      </c>
      <c r="AA32" s="240">
        <f>IF(ISBLANK(J32),"",VLOOKUP(I32,DATAS!$G$3:$T$21,14,0))</f>
        <v>0</v>
      </c>
      <c r="AB32" s="38"/>
      <c r="AC32" s="38"/>
      <c r="AD32" s="38"/>
      <c r="AE32" s="38"/>
      <c r="AF32" s="285" t="str">
        <f>IF(ISBLANK($I32),"",VLOOKUP($I32,DATAS!$A$2:$BJ$20,54,0))</f>
        <v>E2 Maximum 3 Techniques de base exécutées sur place en position combat avec ou sans sursaut, à droite puis à gauche</v>
      </c>
      <c r="AG32" s="285" t="str">
        <f>IF(ISBLANK($I32),"",VLOOKUP($I32,DATAS!$A$2:$BJ$20,55,0))</f>
        <v>E2 bis Maximum 3 Techniques en multidirectionnel, à droite puis à gauche</v>
      </c>
      <c r="AH32" s="285" t="str">
        <f>IF(ISBLANK($I32),"",VLOOKUP($I32,DATAS!$A$2:$BJ$20,56,0))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2" s="285" t="str">
        <f>IF(ISBLANK($I32),"",VLOOKUP($I32,DATAS!$A$2:$BJ$20,57,0))</f>
        <v>KIHON IPPON KUMITE 5 attaques , une fois à droite, une fois à gauche Oi Tsuki Jodan Gyaku Tsuki Shudan Mae Geri Mawashi geri Yoko Geri Mae Geri jambe avant</v>
      </c>
      <c r="AJ32" s="285" t="str">
        <f>IF(ISBLANK($I32),"",VLOOKUP($I32,DATAS!$A$2:$BJ$20,58,0))</f>
        <v>LISTE WKF 1 KATA ECOLE PRINCIPAL 1 KATA DANS LES GRADES WKF</v>
      </c>
      <c r="AK32" s="285" t="str">
        <f>IF(ISBLANK($I32),"",VLOOKUP($I32,DATAS!$A$2:$BJ$20,59,0))</f>
        <v>3 SEQUENCES MINIMUM</v>
      </c>
      <c r="AL32" s="285" t="str">
        <f>IF(ISBLANK($I32),"",VLOOKUP($I32,DATAS!$A$2:$BJ$20,60,0))</f>
        <v>3 Attaques annoncées, niveau annoncé, choisies par le jury Oi Tsuki Jodan Gyaku Tsuki Mae Geri Mawashi geri Yoko Geri Maete Tsuki</v>
      </c>
      <c r="AM32" s="285" t="str">
        <f>IF(ISBLANK($I32),"",VLOOKUP($I32,DATAS!$A$2:$BJ$20,61,0))</f>
        <v>1 assaut souple, 2 minutes maximum</v>
      </c>
      <c r="AN32" s="285" t="str">
        <f>IF(ISBLANK($I32),"",VLOOKUP($I32,DATAS!$A$2:$BJ$20,62,0))</f>
        <v>Kata ou Kumite, 5 participations à des compétitions officielles</v>
      </c>
      <c r="AO32" s="285" t="str">
        <f>IF(ISBLANK($I32),"",VLOOKUP($I32,DATAS!$A$2:$BJ$20,58,0))</f>
        <v>LISTE WKF 1 KATA ECOLE PRINCIPAL 1 KATA DANS LES GRADES WKF</v>
      </c>
    </row>
    <row r="33" spans="1:41" ht="23.25" customHeight="1" x14ac:dyDescent="0.2">
      <c r="A33" s="28" t="s">
        <v>30</v>
      </c>
      <c r="B33" s="238"/>
      <c r="C33" s="239"/>
      <c r="D33" s="240"/>
      <c r="E33" s="31"/>
      <c r="F33" s="32" t="str">
        <f t="shared" si="0"/>
        <v xml:space="preserve"> </v>
      </c>
      <c r="G33" s="32"/>
      <c r="H33" s="240"/>
      <c r="I33" s="243" t="s">
        <v>1339</v>
      </c>
      <c r="J33" s="241">
        <f>IF(ISBLANK(I33),"",VLOOKUP($I$7,DATAS!$A$2:$B$20,2,0))</f>
        <v>15</v>
      </c>
      <c r="K33" s="241" t="str">
        <f>IF(ISBLANK(J33),"",VLOOKUP($J$7,DATAS!$U$2:$V$20,2,0))</f>
        <v>CADETS 2</v>
      </c>
      <c r="L33" s="242" t="e">
        <f>IF(ISBLANK(VLOOKUP($B33,'RECAP PLAN DE SEANCE ADULTE'!$F$1:$G$4,2,0)),"",VLOOKUP($B33,'RECAP PLAN DE SEANCE ADULTE'!$F$1:$G$4,2,0))</f>
        <v>#N/A</v>
      </c>
      <c r="M33" s="241"/>
      <c r="N33" s="248"/>
      <c r="O33" s="240" t="str">
        <f>IF(ISBLANK(I33),"",VLOOKUP(I33,DATAS!$G$3:$H$21,2,0))</f>
        <v>TEKKI SHODAN-HEIAN SHODAN-HEIAN NIDAN-HEIAN SANDAN-HEIAN YONDAN-HEIAN GODAN</v>
      </c>
      <c r="P33" s="240" t="str">
        <f>IF(ISBLANK(I33),"",VLOOKUP(I33,DATAS!$G$3:$I$21,3,0))</f>
        <v>TEKKI SHODAN-HEIAN SHODAN-HEIAN NIDAN-HEIAN SANDAN-HEIAN YONDAN-HEIAN GODAN</v>
      </c>
      <c r="Q33" s="240" t="str">
        <f>IF(ISBLANK(I33),"",VLOOKUP(I33,DATAS!$G$3:$J$21,4,0))</f>
        <v>5 PINAN - NAIFANCHI SHODAN-KATA KIHON KUMITE</v>
      </c>
      <c r="R33" s="240" t="str">
        <f>IF(ISBLANK(I33),"",VLOOKUP(I33,DATAS!$G$3:$K$21,5,0))</f>
        <v>5 PINAN-NAIFANSHI SHODAN</v>
      </c>
      <c r="S33" s="240" t="str">
        <f>IF(ISBLANK(I33),"",VLOOKUP(I33,DATAS!$G$3:$L$21,6,0))</f>
        <v>SANCHIN-GEKI SAI DAI ICHI-GEKI SAI DAI NI-SAIFA-SEYUNCHIN</v>
      </c>
      <c r="T33" s="240" t="str">
        <f>IF(ISBLANK(I33),"",VLOOKUP(I33,DATAS!$G$3:$M$21,7,0))</f>
        <v>5 PINAN-TSUKI NO KATA</v>
      </c>
      <c r="U33" s="240" t="str">
        <f>IF(ISBLANK(I33),"",VLOOKUP(I33,DATAS!$G$3:$N$21,8,0))</f>
        <v>SANSHIN-KANSHIWA-KANSHU-SEICHIN-SEISAN</v>
      </c>
      <c r="V33" s="240">
        <f>IF(ISBLANK(I33),"",VLOOKUP(I33,DATAS!$G$3:$O$21,9,0))</f>
        <v>0</v>
      </c>
      <c r="W33" s="240">
        <f>IF(ISBLANK(I33),"",VLOOKUP(I33,DATAS!$G$3:$P$21,10,0))</f>
        <v>0</v>
      </c>
      <c r="X33" s="240" t="str">
        <f>IF(ISBLANK(I33),"",VLOOKUP(I33,DATAS!$G$3:$Q$21,11,0))</f>
        <v>5 HEIAN-BASSAI</v>
      </c>
      <c r="Y33" s="240" t="str">
        <f>IF(ISBLANK(I33),"",VLOOKUP(I33,DATAS!$G$3:$R$21,12,0))</f>
        <v>5 PINAN-PATSAI DAI</v>
      </c>
      <c r="Z33" s="240" t="str">
        <f>IF(ISBLANK(I33),"",VLOOKUP(I33,DATAS!$G$3:$S$21,13,0))</f>
        <v>5 PINAN - NAIHANSHI SHODAN</v>
      </c>
      <c r="AA33" s="240">
        <f>IF(ISBLANK(J33),"",VLOOKUP(I33,DATAS!$G$3:$T$21,14,0))</f>
        <v>0</v>
      </c>
      <c r="AB33" s="38"/>
      <c r="AC33" s="38"/>
      <c r="AD33" s="38"/>
      <c r="AE33" s="38"/>
      <c r="AF33" s="285" t="str">
        <f>IF(ISBLANK($I33),"",VLOOKUP($I33,DATAS!$A$2:$BJ$20,54,0))</f>
        <v>E2 Maximum 3 Techniques de base exécutées sur place en position combat avec ou sans sursaut, à droite puis à gauche</v>
      </c>
      <c r="AG33" s="285" t="str">
        <f>IF(ISBLANK($I33),"",VLOOKUP($I33,DATAS!$A$2:$BJ$20,55,0))</f>
        <v>E2 bis Maximum 3 Techniques en multidirectionnel, à droite puis à gauche</v>
      </c>
      <c r="AH33" s="285" t="str">
        <f>IF(ISBLANK($I33),"",VLOOKUP($I33,DATAS!$A$2:$BJ$20,56,0))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3" s="285" t="str">
        <f>IF(ISBLANK($I33),"",VLOOKUP($I33,DATAS!$A$2:$BJ$20,57,0))</f>
        <v>KIHON IPPON KUMITE 5 attaques , une fois à droite, une fois à gauche Oi Tsuki Jodan Gyaku Tsuki Shudan Mae Geri Mawashi geri Yoko Geri Mae Geri jambe avant</v>
      </c>
      <c r="AJ33" s="285" t="str">
        <f>IF(ISBLANK($I33),"",VLOOKUP($I33,DATAS!$A$2:$BJ$20,58,0))</f>
        <v>LISTE WKF 1 KATA ECOLE PRINCIPAL 1 KATA DANS LES GRADES WKF</v>
      </c>
      <c r="AK33" s="285" t="str">
        <f>IF(ISBLANK($I33),"",VLOOKUP($I33,DATAS!$A$2:$BJ$20,59,0))</f>
        <v>3 SEQUENCES MINIMUM</v>
      </c>
      <c r="AL33" s="285" t="str">
        <f>IF(ISBLANK($I33),"",VLOOKUP($I33,DATAS!$A$2:$BJ$20,60,0))</f>
        <v>3 Attaques annoncées, niveau annoncé, choisies par le jury Oi Tsuki Jodan Gyaku Tsuki Mae Geri Mawashi geri Yoko Geri Maete Tsuki</v>
      </c>
      <c r="AM33" s="285" t="str">
        <f>IF(ISBLANK($I33),"",VLOOKUP($I33,DATAS!$A$2:$BJ$20,61,0))</f>
        <v>1 assaut souple, 2 minutes maximum</v>
      </c>
      <c r="AN33" s="285" t="str">
        <f>IF(ISBLANK($I33),"",VLOOKUP($I33,DATAS!$A$2:$BJ$20,62,0))</f>
        <v>Kata ou Kumite, 5 participations à des compétitions officielles</v>
      </c>
      <c r="AO33" s="285" t="str">
        <f>IF(ISBLANK($I33),"",VLOOKUP($I33,DATAS!$A$2:$BJ$20,58,0))</f>
        <v>LISTE WKF 1 KATA ECOLE PRINCIPAL 1 KATA DANS LES GRADES WKF</v>
      </c>
    </row>
    <row r="34" spans="1:41" ht="23.25" customHeight="1" x14ac:dyDescent="0.2">
      <c r="A34" s="28" t="s">
        <v>31</v>
      </c>
      <c r="B34" s="238"/>
      <c r="C34" s="239"/>
      <c r="D34" s="240"/>
      <c r="E34" s="31"/>
      <c r="F34" s="32" t="str">
        <f t="shared" si="0"/>
        <v xml:space="preserve"> </v>
      </c>
      <c r="G34" s="32"/>
      <c r="H34" s="240"/>
      <c r="I34" s="243" t="s">
        <v>1339</v>
      </c>
      <c r="J34" s="241">
        <f>IF(ISBLANK(I34),"",VLOOKUP($I$7,DATAS!$A$2:$B$20,2,0))</f>
        <v>15</v>
      </c>
      <c r="K34" s="241" t="str">
        <f>IF(ISBLANK(J34),"",VLOOKUP($J$7,DATAS!$U$2:$V$20,2,0))</f>
        <v>CADETS 2</v>
      </c>
      <c r="L34" s="242" t="e">
        <f>IF(ISBLANK(VLOOKUP($B34,'RECAP PLAN DE SEANCE ADULTE'!$F$1:$G$4,2,0)),"",VLOOKUP($B34,'RECAP PLAN DE SEANCE ADULTE'!$F$1:$G$4,2,0))</f>
        <v>#N/A</v>
      </c>
      <c r="M34" s="241"/>
      <c r="N34" s="248"/>
      <c r="O34" s="240" t="str">
        <f>IF(ISBLANK(I34),"",VLOOKUP(I34,DATAS!$G$3:$H$21,2,0))</f>
        <v>TEKKI SHODAN-HEIAN SHODAN-HEIAN NIDAN-HEIAN SANDAN-HEIAN YONDAN-HEIAN GODAN</v>
      </c>
      <c r="P34" s="240" t="str">
        <f>IF(ISBLANK(I34),"",VLOOKUP(I34,DATAS!$G$3:$I$21,3,0))</f>
        <v>TEKKI SHODAN-HEIAN SHODAN-HEIAN NIDAN-HEIAN SANDAN-HEIAN YONDAN-HEIAN GODAN</v>
      </c>
      <c r="Q34" s="240" t="str">
        <f>IF(ISBLANK(I34),"",VLOOKUP(I34,DATAS!$G$3:$J$21,4,0))</f>
        <v>5 PINAN - NAIFANCHI SHODAN-KATA KIHON KUMITE</v>
      </c>
      <c r="R34" s="240" t="str">
        <f>IF(ISBLANK(I34),"",VLOOKUP(I34,DATAS!$G$3:$K$21,5,0))</f>
        <v>5 PINAN-NAIFANSHI SHODAN</v>
      </c>
      <c r="S34" s="240" t="str">
        <f>IF(ISBLANK(I34),"",VLOOKUP(I34,DATAS!$G$3:$L$21,6,0))</f>
        <v>SANCHIN-GEKI SAI DAI ICHI-GEKI SAI DAI NI-SAIFA-SEYUNCHIN</v>
      </c>
      <c r="T34" s="240" t="str">
        <f>IF(ISBLANK(I34),"",VLOOKUP(I34,DATAS!$G$3:$M$21,7,0))</f>
        <v>5 PINAN-TSUKI NO KATA</v>
      </c>
      <c r="U34" s="240" t="str">
        <f>IF(ISBLANK(I34),"",VLOOKUP(I34,DATAS!$G$3:$N$21,8,0))</f>
        <v>SANSHIN-KANSHIWA-KANSHU-SEICHIN-SEISAN</v>
      </c>
      <c r="V34" s="240">
        <f>IF(ISBLANK(I34),"",VLOOKUP(I34,DATAS!$G$3:$O$21,9,0))</f>
        <v>0</v>
      </c>
      <c r="W34" s="240">
        <f>IF(ISBLANK(I34),"",VLOOKUP(I34,DATAS!$G$3:$P$21,10,0))</f>
        <v>0</v>
      </c>
      <c r="X34" s="240" t="str">
        <f>IF(ISBLANK(I34),"",VLOOKUP(I34,DATAS!$G$3:$Q$21,11,0))</f>
        <v>5 HEIAN-BASSAI</v>
      </c>
      <c r="Y34" s="240" t="str">
        <f>IF(ISBLANK(I34),"",VLOOKUP(I34,DATAS!$G$3:$R$21,12,0))</f>
        <v>5 PINAN-PATSAI DAI</v>
      </c>
      <c r="Z34" s="240" t="str">
        <f>IF(ISBLANK(I34),"",VLOOKUP(I34,DATAS!$G$3:$S$21,13,0))</f>
        <v>5 PINAN - NAIHANSHI SHODAN</v>
      </c>
      <c r="AA34" s="240">
        <f>IF(ISBLANK(J34),"",VLOOKUP(I34,DATAS!$G$3:$T$21,14,0))</f>
        <v>0</v>
      </c>
      <c r="AB34" s="38"/>
      <c r="AC34" s="38"/>
      <c r="AD34" s="38"/>
      <c r="AE34" s="38"/>
      <c r="AF34" s="285" t="str">
        <f>IF(ISBLANK($I34),"",VLOOKUP($I34,DATAS!$A$2:$BJ$20,54,0))</f>
        <v>E2 Maximum 3 Techniques de base exécutées sur place en position combat avec ou sans sursaut, à droite puis à gauche</v>
      </c>
      <c r="AG34" s="285" t="str">
        <f>IF(ISBLANK($I34),"",VLOOKUP($I34,DATAS!$A$2:$BJ$20,55,0))</f>
        <v>E2 bis Maximum 3 Techniques en multidirectionnel, à droite puis à gauche</v>
      </c>
      <c r="AH34" s="285" t="str">
        <f>IF(ISBLANK($I34),"",VLOOKUP($I34,DATAS!$A$2:$BJ$20,56,0))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4" s="285" t="str">
        <f>IF(ISBLANK($I34),"",VLOOKUP($I34,DATAS!$A$2:$BJ$20,57,0))</f>
        <v>KIHON IPPON KUMITE 5 attaques , une fois à droite, une fois à gauche Oi Tsuki Jodan Gyaku Tsuki Shudan Mae Geri Mawashi geri Yoko Geri Mae Geri jambe avant</v>
      </c>
      <c r="AJ34" s="285" t="str">
        <f>IF(ISBLANK($I34),"",VLOOKUP($I34,DATAS!$A$2:$BJ$20,58,0))</f>
        <v>LISTE WKF 1 KATA ECOLE PRINCIPAL 1 KATA DANS LES GRADES WKF</v>
      </c>
      <c r="AK34" s="285" t="str">
        <f>IF(ISBLANK($I34),"",VLOOKUP($I34,DATAS!$A$2:$BJ$20,59,0))</f>
        <v>3 SEQUENCES MINIMUM</v>
      </c>
      <c r="AL34" s="285" t="str">
        <f>IF(ISBLANK($I34),"",VLOOKUP($I34,DATAS!$A$2:$BJ$20,60,0))</f>
        <v>3 Attaques annoncées, niveau annoncé, choisies par le jury Oi Tsuki Jodan Gyaku Tsuki Mae Geri Mawashi geri Yoko Geri Maete Tsuki</v>
      </c>
      <c r="AM34" s="285" t="str">
        <f>IF(ISBLANK($I34),"",VLOOKUP($I34,DATAS!$A$2:$BJ$20,61,0))</f>
        <v>1 assaut souple, 2 minutes maximum</v>
      </c>
      <c r="AN34" s="285" t="str">
        <f>IF(ISBLANK($I34),"",VLOOKUP($I34,DATAS!$A$2:$BJ$20,62,0))</f>
        <v>Kata ou Kumite, 5 participations à des compétitions officielles</v>
      </c>
      <c r="AO34" s="285" t="str">
        <f>IF(ISBLANK($I34),"",VLOOKUP($I34,DATAS!$A$2:$BJ$20,58,0))</f>
        <v>LISTE WKF 1 KATA ECOLE PRINCIPAL 1 KATA DANS LES GRADES WKF</v>
      </c>
    </row>
    <row r="35" spans="1:41" ht="23.25" customHeight="1" x14ac:dyDescent="0.2">
      <c r="A35" s="28" t="s">
        <v>32</v>
      </c>
      <c r="B35" s="238"/>
      <c r="C35" s="239"/>
      <c r="D35" s="240"/>
      <c r="E35" s="31"/>
      <c r="F35" s="32" t="str">
        <f t="shared" si="0"/>
        <v xml:space="preserve"> </v>
      </c>
      <c r="G35" s="32"/>
      <c r="H35" s="240"/>
      <c r="I35" s="243" t="s">
        <v>1339</v>
      </c>
      <c r="J35" s="241">
        <f>IF(ISBLANK(I35),"",VLOOKUP($I$7,DATAS!$A$2:$B$20,2,0))</f>
        <v>15</v>
      </c>
      <c r="K35" s="241" t="str">
        <f>IF(ISBLANK(J35),"",VLOOKUP($J$7,DATAS!$U$2:$V$20,2,0))</f>
        <v>CADETS 2</v>
      </c>
      <c r="L35" s="242" t="e">
        <f>IF(ISBLANK(VLOOKUP($B35,'RECAP PLAN DE SEANCE ADULTE'!$F$1:$G$4,2,0)),"",VLOOKUP($B35,'RECAP PLAN DE SEANCE ADULTE'!$F$1:$G$4,2,0))</f>
        <v>#N/A</v>
      </c>
      <c r="M35" s="241"/>
      <c r="N35" s="248"/>
      <c r="O35" s="240" t="str">
        <f>IF(ISBLANK(I35),"",VLOOKUP(I35,DATAS!$G$3:$H$21,2,0))</f>
        <v>TEKKI SHODAN-HEIAN SHODAN-HEIAN NIDAN-HEIAN SANDAN-HEIAN YONDAN-HEIAN GODAN</v>
      </c>
      <c r="P35" s="240" t="str">
        <f>IF(ISBLANK(I35),"",VLOOKUP(I35,DATAS!$G$3:$I$21,3,0))</f>
        <v>TEKKI SHODAN-HEIAN SHODAN-HEIAN NIDAN-HEIAN SANDAN-HEIAN YONDAN-HEIAN GODAN</v>
      </c>
      <c r="Q35" s="240" t="str">
        <f>IF(ISBLANK(I35),"",VLOOKUP(I35,DATAS!$G$3:$J$21,4,0))</f>
        <v>5 PINAN - NAIFANCHI SHODAN-KATA KIHON KUMITE</v>
      </c>
      <c r="R35" s="240" t="str">
        <f>IF(ISBLANK(I35),"",VLOOKUP(I35,DATAS!$G$3:$K$21,5,0))</f>
        <v>5 PINAN-NAIFANSHI SHODAN</v>
      </c>
      <c r="S35" s="240" t="str">
        <f>IF(ISBLANK(I35),"",VLOOKUP(I35,DATAS!$G$3:$L$21,6,0))</f>
        <v>SANCHIN-GEKI SAI DAI ICHI-GEKI SAI DAI NI-SAIFA-SEYUNCHIN</v>
      </c>
      <c r="T35" s="240" t="str">
        <f>IF(ISBLANK(I35),"",VLOOKUP(I35,DATAS!$G$3:$M$21,7,0))</f>
        <v>5 PINAN-TSUKI NO KATA</v>
      </c>
      <c r="U35" s="240" t="str">
        <f>IF(ISBLANK(I35),"",VLOOKUP(I35,DATAS!$G$3:$N$21,8,0))</f>
        <v>SANSHIN-KANSHIWA-KANSHU-SEICHIN-SEISAN</v>
      </c>
      <c r="V35" s="240">
        <f>IF(ISBLANK(I35),"",VLOOKUP(I35,DATAS!$G$3:$O$21,9,0))</f>
        <v>0</v>
      </c>
      <c r="W35" s="240">
        <f>IF(ISBLANK(I35),"",VLOOKUP(I35,DATAS!$G$3:$P$21,10,0))</f>
        <v>0</v>
      </c>
      <c r="X35" s="240" t="str">
        <f>IF(ISBLANK(I35),"",VLOOKUP(I35,DATAS!$G$3:$Q$21,11,0))</f>
        <v>5 HEIAN-BASSAI</v>
      </c>
      <c r="Y35" s="240" t="str">
        <f>IF(ISBLANK(I35),"",VLOOKUP(I35,DATAS!$G$3:$R$21,12,0))</f>
        <v>5 PINAN-PATSAI DAI</v>
      </c>
      <c r="Z35" s="240" t="str">
        <f>IF(ISBLANK(I35),"",VLOOKUP(I35,DATAS!$G$3:$S$21,13,0))</f>
        <v>5 PINAN - NAIHANSHI SHODAN</v>
      </c>
      <c r="AA35" s="240">
        <f>IF(ISBLANK(J35),"",VLOOKUP(I35,DATAS!$G$3:$T$21,14,0))</f>
        <v>0</v>
      </c>
      <c r="AB35" s="38"/>
      <c r="AC35" s="38"/>
      <c r="AD35" s="38"/>
      <c r="AE35" s="38"/>
      <c r="AF35" s="285" t="str">
        <f>IF(ISBLANK($I35),"",VLOOKUP($I35,DATAS!$A$2:$BJ$20,54,0))</f>
        <v>E2 Maximum 3 Techniques de base exécutées sur place en position combat avec ou sans sursaut, à droite puis à gauche</v>
      </c>
      <c r="AG35" s="285" t="str">
        <f>IF(ISBLANK($I35),"",VLOOKUP($I35,DATAS!$A$2:$BJ$20,55,0))</f>
        <v>E2 bis Maximum 3 Techniques en multidirectionnel, à droite puis à gauche</v>
      </c>
      <c r="AH35" s="285" t="str">
        <f>IF(ISBLANK($I35),"",VLOOKUP($I35,DATAS!$A$2:$BJ$20,56,0))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5" s="285" t="str">
        <f>IF(ISBLANK($I35),"",VLOOKUP($I35,DATAS!$A$2:$BJ$20,57,0))</f>
        <v>KIHON IPPON KUMITE 5 attaques , une fois à droite, une fois à gauche Oi Tsuki Jodan Gyaku Tsuki Shudan Mae Geri Mawashi geri Yoko Geri Mae Geri jambe avant</v>
      </c>
      <c r="AJ35" s="285" t="str">
        <f>IF(ISBLANK($I35),"",VLOOKUP($I35,DATAS!$A$2:$BJ$20,58,0))</f>
        <v>LISTE WKF 1 KATA ECOLE PRINCIPAL 1 KATA DANS LES GRADES WKF</v>
      </c>
      <c r="AK35" s="285" t="str">
        <f>IF(ISBLANK($I35),"",VLOOKUP($I35,DATAS!$A$2:$BJ$20,59,0))</f>
        <v>3 SEQUENCES MINIMUM</v>
      </c>
      <c r="AL35" s="285" t="str">
        <f>IF(ISBLANK($I35),"",VLOOKUP($I35,DATAS!$A$2:$BJ$20,60,0))</f>
        <v>3 Attaques annoncées, niveau annoncé, choisies par le jury Oi Tsuki Jodan Gyaku Tsuki Mae Geri Mawashi geri Yoko Geri Maete Tsuki</v>
      </c>
      <c r="AM35" s="285" t="str">
        <f>IF(ISBLANK($I35),"",VLOOKUP($I35,DATAS!$A$2:$BJ$20,61,0))</f>
        <v>1 assaut souple, 2 minutes maximum</v>
      </c>
      <c r="AN35" s="285" t="str">
        <f>IF(ISBLANK($I35),"",VLOOKUP($I35,DATAS!$A$2:$BJ$20,62,0))</f>
        <v>Kata ou Kumite, 5 participations à des compétitions officielles</v>
      </c>
      <c r="AO35" s="285" t="str">
        <f>IF(ISBLANK($I35),"",VLOOKUP($I35,DATAS!$A$2:$BJ$20,58,0))</f>
        <v>LISTE WKF 1 KATA ECOLE PRINCIPAL 1 KATA DANS LES GRADES WKF</v>
      </c>
    </row>
    <row r="36" spans="1:41" ht="23.25" customHeight="1" x14ac:dyDescent="0.2">
      <c r="A36" s="28" t="s">
        <v>33</v>
      </c>
      <c r="B36" s="238"/>
      <c r="C36" s="239"/>
      <c r="D36" s="240"/>
      <c r="E36" s="31"/>
      <c r="F36" s="32" t="str">
        <f t="shared" si="0"/>
        <v xml:space="preserve"> </v>
      </c>
      <c r="G36" s="32"/>
      <c r="H36" s="240"/>
      <c r="I36" s="243" t="s">
        <v>1339</v>
      </c>
      <c r="J36" s="241">
        <f>IF(ISBLANK(I36),"",VLOOKUP($I$7,DATAS!$A$2:$B$20,2,0))</f>
        <v>15</v>
      </c>
      <c r="K36" s="241" t="str">
        <f>IF(ISBLANK(J36),"",VLOOKUP($J$7,DATAS!$U$2:$V$20,2,0))</f>
        <v>CADETS 2</v>
      </c>
      <c r="L36" s="242" t="e">
        <f>IF(ISBLANK(VLOOKUP($B36,'RECAP PLAN DE SEANCE ADULTE'!$F$1:$G$4,2,0)),"",VLOOKUP($B36,'RECAP PLAN DE SEANCE ADULTE'!$F$1:$G$4,2,0))</f>
        <v>#N/A</v>
      </c>
      <c r="M36" s="241"/>
      <c r="N36" s="248"/>
      <c r="O36" s="240" t="str">
        <f>IF(ISBLANK(I36),"",VLOOKUP(I36,DATAS!$G$3:$H$21,2,0))</f>
        <v>TEKKI SHODAN-HEIAN SHODAN-HEIAN NIDAN-HEIAN SANDAN-HEIAN YONDAN-HEIAN GODAN</v>
      </c>
      <c r="P36" s="240" t="str">
        <f>IF(ISBLANK(I36),"",VLOOKUP(I36,DATAS!$G$3:$I$21,3,0))</f>
        <v>TEKKI SHODAN-HEIAN SHODAN-HEIAN NIDAN-HEIAN SANDAN-HEIAN YONDAN-HEIAN GODAN</v>
      </c>
      <c r="Q36" s="240" t="str">
        <f>IF(ISBLANK(I36),"",VLOOKUP(I36,DATAS!$G$3:$J$21,4,0))</f>
        <v>5 PINAN - NAIFANCHI SHODAN-KATA KIHON KUMITE</v>
      </c>
      <c r="R36" s="240" t="str">
        <f>IF(ISBLANK(I36),"",VLOOKUP(I36,DATAS!$G$3:$K$21,5,0))</f>
        <v>5 PINAN-NAIFANSHI SHODAN</v>
      </c>
      <c r="S36" s="240" t="str">
        <f>IF(ISBLANK(I36),"",VLOOKUP(I36,DATAS!$G$3:$L$21,6,0))</f>
        <v>SANCHIN-GEKI SAI DAI ICHI-GEKI SAI DAI NI-SAIFA-SEYUNCHIN</v>
      </c>
      <c r="T36" s="240" t="str">
        <f>IF(ISBLANK(I36),"",VLOOKUP(I36,DATAS!$G$3:$M$21,7,0))</f>
        <v>5 PINAN-TSUKI NO KATA</v>
      </c>
      <c r="U36" s="240" t="str">
        <f>IF(ISBLANK(I36),"",VLOOKUP(I36,DATAS!$G$3:$N$21,8,0))</f>
        <v>SANSHIN-KANSHIWA-KANSHU-SEICHIN-SEISAN</v>
      </c>
      <c r="V36" s="240">
        <f>IF(ISBLANK(I36),"",VLOOKUP(I36,DATAS!$G$3:$O$21,9,0))</f>
        <v>0</v>
      </c>
      <c r="W36" s="240">
        <f>IF(ISBLANK(I36),"",VLOOKUP(I36,DATAS!$G$3:$P$21,10,0))</f>
        <v>0</v>
      </c>
      <c r="X36" s="240" t="str">
        <f>IF(ISBLANK(I36),"",VLOOKUP(I36,DATAS!$G$3:$Q$21,11,0))</f>
        <v>5 HEIAN-BASSAI</v>
      </c>
      <c r="Y36" s="240" t="str">
        <f>IF(ISBLANK(I36),"",VLOOKUP(I36,DATAS!$G$3:$R$21,12,0))</f>
        <v>5 PINAN-PATSAI DAI</v>
      </c>
      <c r="Z36" s="240" t="str">
        <f>IF(ISBLANK(I36),"",VLOOKUP(I36,DATAS!$G$3:$S$21,13,0))</f>
        <v>5 PINAN - NAIHANSHI SHODAN</v>
      </c>
      <c r="AA36" s="240">
        <f>IF(ISBLANK(J36),"",VLOOKUP(I36,DATAS!$G$3:$T$21,14,0))</f>
        <v>0</v>
      </c>
      <c r="AB36" s="38"/>
      <c r="AC36" s="38"/>
      <c r="AD36" s="38"/>
      <c r="AE36" s="38"/>
      <c r="AF36" s="285" t="str">
        <f>IF(ISBLANK($I36),"",VLOOKUP($I36,DATAS!$A$2:$BJ$20,54,0))</f>
        <v>E2 Maximum 3 Techniques de base exécutées sur place en position combat avec ou sans sursaut, à droite puis à gauche</v>
      </c>
      <c r="AG36" s="285" t="str">
        <f>IF(ISBLANK($I36),"",VLOOKUP($I36,DATAS!$A$2:$BJ$20,55,0))</f>
        <v>E2 bis Maximum 3 Techniques en multidirectionnel, à droite puis à gauche</v>
      </c>
      <c r="AH36" s="285" t="str">
        <f>IF(ISBLANK($I36),"",VLOOKUP($I36,DATAS!$A$2:$BJ$20,56,0))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6" s="285" t="str">
        <f>IF(ISBLANK($I36),"",VLOOKUP($I36,DATAS!$A$2:$BJ$20,57,0))</f>
        <v>KIHON IPPON KUMITE 5 attaques , une fois à droite, une fois à gauche Oi Tsuki Jodan Gyaku Tsuki Shudan Mae Geri Mawashi geri Yoko Geri Mae Geri jambe avant</v>
      </c>
      <c r="AJ36" s="285" t="str">
        <f>IF(ISBLANK($I36),"",VLOOKUP($I36,DATAS!$A$2:$BJ$20,58,0))</f>
        <v>LISTE WKF 1 KATA ECOLE PRINCIPAL 1 KATA DANS LES GRADES WKF</v>
      </c>
      <c r="AK36" s="285" t="str">
        <f>IF(ISBLANK($I36),"",VLOOKUP($I36,DATAS!$A$2:$BJ$20,59,0))</f>
        <v>3 SEQUENCES MINIMUM</v>
      </c>
      <c r="AL36" s="285" t="str">
        <f>IF(ISBLANK($I36),"",VLOOKUP($I36,DATAS!$A$2:$BJ$20,60,0))</f>
        <v>3 Attaques annoncées, niveau annoncé, choisies par le jury Oi Tsuki Jodan Gyaku Tsuki Mae Geri Mawashi geri Yoko Geri Maete Tsuki</v>
      </c>
      <c r="AM36" s="285" t="str">
        <f>IF(ISBLANK($I36),"",VLOOKUP($I36,DATAS!$A$2:$BJ$20,61,0))</f>
        <v>1 assaut souple, 2 minutes maximum</v>
      </c>
      <c r="AN36" s="285" t="str">
        <f>IF(ISBLANK($I36),"",VLOOKUP($I36,DATAS!$A$2:$BJ$20,62,0))</f>
        <v>Kata ou Kumite, 5 participations à des compétitions officielles</v>
      </c>
      <c r="AO36" s="285" t="str">
        <f>IF(ISBLANK($I36),"",VLOOKUP($I36,DATAS!$A$2:$BJ$20,58,0))</f>
        <v>LISTE WKF 1 KATA ECOLE PRINCIPAL 1 KATA DANS LES GRADES WKF</v>
      </c>
    </row>
    <row r="37" spans="1:41" ht="23.25" customHeight="1" x14ac:dyDescent="0.2">
      <c r="A37" s="28" t="s">
        <v>34</v>
      </c>
      <c r="B37" s="238"/>
      <c r="C37" s="239"/>
      <c r="D37" s="240"/>
      <c r="E37" s="31"/>
      <c r="F37" s="32" t="str">
        <f t="shared" si="0"/>
        <v xml:space="preserve"> </v>
      </c>
      <c r="G37" s="32"/>
      <c r="H37" s="240"/>
      <c r="I37" s="243" t="s">
        <v>1339</v>
      </c>
      <c r="J37" s="241">
        <f>IF(ISBLANK(I37),"",VLOOKUP($I$7,DATAS!$A$2:$B$20,2,0))</f>
        <v>15</v>
      </c>
      <c r="K37" s="241" t="str">
        <f>IF(ISBLANK(J37),"",VLOOKUP($J$7,DATAS!$U$2:$V$20,2,0))</f>
        <v>CADETS 2</v>
      </c>
      <c r="L37" s="242" t="e">
        <f>IF(ISBLANK(VLOOKUP($B37,'RECAP PLAN DE SEANCE ADULTE'!$F$1:$G$4,2,0)),"",VLOOKUP($B37,'RECAP PLAN DE SEANCE ADULTE'!$F$1:$G$4,2,0))</f>
        <v>#N/A</v>
      </c>
      <c r="M37" s="241"/>
      <c r="N37" s="248"/>
      <c r="O37" s="240" t="str">
        <f>IF(ISBLANK(I37),"",VLOOKUP(I37,DATAS!$G$3:$H$21,2,0))</f>
        <v>TEKKI SHODAN-HEIAN SHODAN-HEIAN NIDAN-HEIAN SANDAN-HEIAN YONDAN-HEIAN GODAN</v>
      </c>
      <c r="P37" s="240" t="str">
        <f>IF(ISBLANK(I37),"",VLOOKUP(I37,DATAS!$G$3:$I$21,3,0))</f>
        <v>TEKKI SHODAN-HEIAN SHODAN-HEIAN NIDAN-HEIAN SANDAN-HEIAN YONDAN-HEIAN GODAN</v>
      </c>
      <c r="Q37" s="240" t="str">
        <f>IF(ISBLANK(I37),"",VLOOKUP(I37,DATAS!$G$3:$J$21,4,0))</f>
        <v>5 PINAN - NAIFANCHI SHODAN-KATA KIHON KUMITE</v>
      </c>
      <c r="R37" s="240" t="str">
        <f>IF(ISBLANK(I37),"",VLOOKUP(I37,DATAS!$G$3:$K$21,5,0))</f>
        <v>5 PINAN-NAIFANSHI SHODAN</v>
      </c>
      <c r="S37" s="240" t="str">
        <f>IF(ISBLANK(I37),"",VLOOKUP(I37,DATAS!$G$3:$L$21,6,0))</f>
        <v>SANCHIN-GEKI SAI DAI ICHI-GEKI SAI DAI NI-SAIFA-SEYUNCHIN</v>
      </c>
      <c r="T37" s="240" t="str">
        <f>IF(ISBLANK(I37),"",VLOOKUP(I37,DATAS!$G$3:$M$21,7,0))</f>
        <v>5 PINAN-TSUKI NO KATA</v>
      </c>
      <c r="U37" s="240" t="str">
        <f>IF(ISBLANK(I37),"",VLOOKUP(I37,DATAS!$G$3:$N$21,8,0))</f>
        <v>SANSHIN-KANSHIWA-KANSHU-SEICHIN-SEISAN</v>
      </c>
      <c r="V37" s="240">
        <f>IF(ISBLANK(I37),"",VLOOKUP(I37,DATAS!$G$3:$O$21,9,0))</f>
        <v>0</v>
      </c>
      <c r="W37" s="240">
        <f>IF(ISBLANK(I37),"",VLOOKUP(I37,DATAS!$G$3:$P$21,10,0))</f>
        <v>0</v>
      </c>
      <c r="X37" s="240" t="str">
        <f>IF(ISBLANK(I37),"",VLOOKUP(I37,DATAS!$G$3:$Q$21,11,0))</f>
        <v>5 HEIAN-BASSAI</v>
      </c>
      <c r="Y37" s="240" t="str">
        <f>IF(ISBLANK(I37),"",VLOOKUP(I37,DATAS!$G$3:$R$21,12,0))</f>
        <v>5 PINAN-PATSAI DAI</v>
      </c>
      <c r="Z37" s="240" t="str">
        <f>IF(ISBLANK(I37),"",VLOOKUP(I37,DATAS!$G$3:$S$21,13,0))</f>
        <v>5 PINAN - NAIHANSHI SHODAN</v>
      </c>
      <c r="AA37" s="240">
        <f>IF(ISBLANK(J37),"",VLOOKUP(I37,DATAS!$G$3:$T$21,14,0))</f>
        <v>0</v>
      </c>
      <c r="AB37" s="38"/>
      <c r="AC37" s="38"/>
      <c r="AD37" s="38"/>
      <c r="AE37" s="38"/>
      <c r="AF37" s="285" t="str">
        <f>IF(ISBLANK($I37),"",VLOOKUP($I37,DATAS!$A$2:$BJ$20,54,0))</f>
        <v>E2 Maximum 3 Techniques de base exécutées sur place en position combat avec ou sans sursaut, à droite puis à gauche</v>
      </c>
      <c r="AG37" s="285" t="str">
        <f>IF(ISBLANK($I37),"",VLOOKUP($I37,DATAS!$A$2:$BJ$20,55,0))</f>
        <v>E2 bis Maximum 3 Techniques en multidirectionnel, à droite puis à gauche</v>
      </c>
      <c r="AH37" s="285" t="str">
        <f>IF(ISBLANK($I37),"",VLOOKUP($I37,DATAS!$A$2:$BJ$20,56,0))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7" s="285" t="str">
        <f>IF(ISBLANK($I37),"",VLOOKUP($I37,DATAS!$A$2:$BJ$20,57,0))</f>
        <v>KIHON IPPON KUMITE 5 attaques , une fois à droite, une fois à gauche Oi Tsuki Jodan Gyaku Tsuki Shudan Mae Geri Mawashi geri Yoko Geri Mae Geri jambe avant</v>
      </c>
      <c r="AJ37" s="285" t="str">
        <f>IF(ISBLANK($I37),"",VLOOKUP($I37,DATAS!$A$2:$BJ$20,58,0))</f>
        <v>LISTE WKF 1 KATA ECOLE PRINCIPAL 1 KATA DANS LES GRADES WKF</v>
      </c>
      <c r="AK37" s="285" t="str">
        <f>IF(ISBLANK($I37),"",VLOOKUP($I37,DATAS!$A$2:$BJ$20,59,0))</f>
        <v>3 SEQUENCES MINIMUM</v>
      </c>
      <c r="AL37" s="285" t="str">
        <f>IF(ISBLANK($I37),"",VLOOKUP($I37,DATAS!$A$2:$BJ$20,60,0))</f>
        <v>3 Attaques annoncées, niveau annoncé, choisies par le jury Oi Tsuki Jodan Gyaku Tsuki Mae Geri Mawashi geri Yoko Geri Maete Tsuki</v>
      </c>
      <c r="AM37" s="285" t="str">
        <f>IF(ISBLANK($I37),"",VLOOKUP($I37,DATAS!$A$2:$BJ$20,61,0))</f>
        <v>1 assaut souple, 2 minutes maximum</v>
      </c>
      <c r="AN37" s="285" t="str">
        <f>IF(ISBLANK($I37),"",VLOOKUP($I37,DATAS!$A$2:$BJ$20,62,0))</f>
        <v>Kata ou Kumite, 5 participations à des compétitions officielles</v>
      </c>
      <c r="AO37" s="285" t="str">
        <f>IF(ISBLANK($I37),"",VLOOKUP($I37,DATAS!$A$2:$BJ$20,58,0))</f>
        <v>LISTE WKF 1 KATA ECOLE PRINCIPAL 1 KATA DANS LES GRADES WKF</v>
      </c>
    </row>
    <row r="38" spans="1:41" ht="23.25" customHeight="1" x14ac:dyDescent="0.2">
      <c r="A38" s="28" t="s">
        <v>35</v>
      </c>
      <c r="B38" s="238"/>
      <c r="C38" s="239"/>
      <c r="D38" s="240"/>
      <c r="E38" s="31"/>
      <c r="F38" s="32" t="str">
        <f t="shared" si="0"/>
        <v xml:space="preserve"> </v>
      </c>
      <c r="G38" s="32"/>
      <c r="H38" s="240"/>
      <c r="I38" s="243" t="s">
        <v>1339</v>
      </c>
      <c r="J38" s="241">
        <f>IF(ISBLANK(I38),"",VLOOKUP($I$7,DATAS!$A$2:$B$20,2,0))</f>
        <v>15</v>
      </c>
      <c r="K38" s="241" t="str">
        <f>IF(ISBLANK(J38),"",VLOOKUP($J$7,DATAS!$U$2:$V$20,2,0))</f>
        <v>CADETS 2</v>
      </c>
      <c r="L38" s="242" t="e">
        <f>IF(ISBLANK(VLOOKUP($B38,'RECAP PLAN DE SEANCE ADULTE'!$F$1:$G$4,2,0)),"",VLOOKUP($B38,'RECAP PLAN DE SEANCE ADULTE'!$F$1:$G$4,2,0))</f>
        <v>#N/A</v>
      </c>
      <c r="M38" s="241"/>
      <c r="N38" s="248"/>
      <c r="O38" s="240" t="str">
        <f>IF(ISBLANK(I38),"",VLOOKUP(I38,DATAS!$G$3:$H$21,2,0))</f>
        <v>TEKKI SHODAN-HEIAN SHODAN-HEIAN NIDAN-HEIAN SANDAN-HEIAN YONDAN-HEIAN GODAN</v>
      </c>
      <c r="P38" s="240" t="str">
        <f>IF(ISBLANK(I38),"",VLOOKUP(I38,DATAS!$G$3:$I$21,3,0))</f>
        <v>TEKKI SHODAN-HEIAN SHODAN-HEIAN NIDAN-HEIAN SANDAN-HEIAN YONDAN-HEIAN GODAN</v>
      </c>
      <c r="Q38" s="240" t="str">
        <f>IF(ISBLANK(I38),"",VLOOKUP(I38,DATAS!$G$3:$J$21,4,0))</f>
        <v>5 PINAN - NAIFANCHI SHODAN-KATA KIHON KUMITE</v>
      </c>
      <c r="R38" s="240" t="str">
        <f>IF(ISBLANK(I38),"",VLOOKUP(I38,DATAS!$G$3:$K$21,5,0))</f>
        <v>5 PINAN-NAIFANSHI SHODAN</v>
      </c>
      <c r="S38" s="240" t="str">
        <f>IF(ISBLANK(I38),"",VLOOKUP(I38,DATAS!$G$3:$L$21,6,0))</f>
        <v>SANCHIN-GEKI SAI DAI ICHI-GEKI SAI DAI NI-SAIFA-SEYUNCHIN</v>
      </c>
      <c r="T38" s="240" t="str">
        <f>IF(ISBLANK(I38),"",VLOOKUP(I38,DATAS!$G$3:$M$21,7,0))</f>
        <v>5 PINAN-TSUKI NO KATA</v>
      </c>
      <c r="U38" s="240" t="str">
        <f>IF(ISBLANK(I38),"",VLOOKUP(I38,DATAS!$G$3:$N$21,8,0))</f>
        <v>SANSHIN-KANSHIWA-KANSHU-SEICHIN-SEISAN</v>
      </c>
      <c r="V38" s="240">
        <f>IF(ISBLANK(I38),"",VLOOKUP(I38,DATAS!$G$3:$O$21,9,0))</f>
        <v>0</v>
      </c>
      <c r="W38" s="240">
        <f>IF(ISBLANK(I38),"",VLOOKUP(I38,DATAS!$G$3:$P$21,10,0))</f>
        <v>0</v>
      </c>
      <c r="X38" s="240" t="str">
        <f>IF(ISBLANK(I38),"",VLOOKUP(I38,DATAS!$G$3:$Q$21,11,0))</f>
        <v>5 HEIAN-BASSAI</v>
      </c>
      <c r="Y38" s="240" t="str">
        <f>IF(ISBLANK(I38),"",VLOOKUP(I38,DATAS!$G$3:$R$21,12,0))</f>
        <v>5 PINAN-PATSAI DAI</v>
      </c>
      <c r="Z38" s="240" t="str">
        <f>IF(ISBLANK(I38),"",VLOOKUP(I38,DATAS!$G$3:$S$21,13,0))</f>
        <v>5 PINAN - NAIHANSHI SHODAN</v>
      </c>
      <c r="AA38" s="240">
        <f>IF(ISBLANK(J38),"",VLOOKUP(I38,DATAS!$G$3:$T$21,14,0))</f>
        <v>0</v>
      </c>
      <c r="AB38" s="38"/>
      <c r="AC38" s="38"/>
      <c r="AD38" s="38"/>
      <c r="AE38" s="38"/>
      <c r="AF38" s="285" t="str">
        <f>IF(ISBLANK($I38),"",VLOOKUP($I38,DATAS!$A$2:$BJ$20,54,0))</f>
        <v>E2 Maximum 3 Techniques de base exécutées sur place en position combat avec ou sans sursaut, à droite puis à gauche</v>
      </c>
      <c r="AG38" s="285" t="str">
        <f>IF(ISBLANK($I38),"",VLOOKUP($I38,DATAS!$A$2:$BJ$20,55,0))</f>
        <v>E2 bis Maximum 3 Techniques en multidirectionnel, à droite puis à gauche</v>
      </c>
      <c r="AH38" s="285" t="str">
        <f>IF(ISBLANK($I38),"",VLOOKUP($I38,DATAS!$A$2:$BJ$20,56,0))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8" s="285" t="str">
        <f>IF(ISBLANK($I38),"",VLOOKUP($I38,DATAS!$A$2:$BJ$20,57,0))</f>
        <v>KIHON IPPON KUMITE 5 attaques , une fois à droite, une fois à gauche Oi Tsuki Jodan Gyaku Tsuki Shudan Mae Geri Mawashi geri Yoko Geri Mae Geri jambe avant</v>
      </c>
      <c r="AJ38" s="285" t="str">
        <f>IF(ISBLANK($I38),"",VLOOKUP($I38,DATAS!$A$2:$BJ$20,58,0))</f>
        <v>LISTE WKF 1 KATA ECOLE PRINCIPAL 1 KATA DANS LES GRADES WKF</v>
      </c>
      <c r="AK38" s="285" t="str">
        <f>IF(ISBLANK($I38),"",VLOOKUP($I38,DATAS!$A$2:$BJ$20,59,0))</f>
        <v>3 SEQUENCES MINIMUM</v>
      </c>
      <c r="AL38" s="285" t="str">
        <f>IF(ISBLANK($I38),"",VLOOKUP($I38,DATAS!$A$2:$BJ$20,60,0))</f>
        <v>3 Attaques annoncées, niveau annoncé, choisies par le jury Oi Tsuki Jodan Gyaku Tsuki Mae Geri Mawashi geri Yoko Geri Maete Tsuki</v>
      </c>
      <c r="AM38" s="285" t="str">
        <f>IF(ISBLANK($I38),"",VLOOKUP($I38,DATAS!$A$2:$BJ$20,61,0))</f>
        <v>1 assaut souple, 2 minutes maximum</v>
      </c>
      <c r="AN38" s="285" t="str">
        <f>IF(ISBLANK($I38),"",VLOOKUP($I38,DATAS!$A$2:$BJ$20,62,0))</f>
        <v>Kata ou Kumite, 5 participations à des compétitions officielles</v>
      </c>
      <c r="AO38" s="285" t="str">
        <f>IF(ISBLANK($I38),"",VLOOKUP($I38,DATAS!$A$2:$BJ$20,58,0))</f>
        <v>LISTE WKF 1 KATA ECOLE PRINCIPAL 1 KATA DANS LES GRADES WKF</v>
      </c>
    </row>
    <row r="39" spans="1:41" ht="23.25" customHeight="1" x14ac:dyDescent="0.2">
      <c r="A39" s="28" t="s">
        <v>36</v>
      </c>
      <c r="B39" s="238"/>
      <c r="C39" s="239"/>
      <c r="D39" s="240"/>
      <c r="E39" s="31"/>
      <c r="F39" s="32" t="str">
        <f t="shared" si="0"/>
        <v xml:space="preserve"> </v>
      </c>
      <c r="G39" s="32"/>
      <c r="H39" s="240"/>
      <c r="I39" s="243" t="s">
        <v>1339</v>
      </c>
      <c r="J39" s="241">
        <f>IF(ISBLANK(I39),"",VLOOKUP($I$7,DATAS!$A$2:$B$20,2,0))</f>
        <v>15</v>
      </c>
      <c r="K39" s="241" t="str">
        <f>IF(ISBLANK(J39),"",VLOOKUP($J$7,DATAS!$U$2:$V$20,2,0))</f>
        <v>CADETS 2</v>
      </c>
      <c r="L39" s="242" t="e">
        <f>IF(ISBLANK(VLOOKUP($B39,'RECAP PLAN DE SEANCE ADULTE'!$F$1:$G$4,2,0)),"",VLOOKUP($B39,'RECAP PLAN DE SEANCE ADULTE'!$F$1:$G$4,2,0))</f>
        <v>#N/A</v>
      </c>
      <c r="M39" s="241"/>
      <c r="N39" s="248"/>
      <c r="O39" s="240" t="str">
        <f>IF(ISBLANK(I39),"",VLOOKUP(I39,DATAS!$G$3:$H$21,2,0))</f>
        <v>TEKKI SHODAN-HEIAN SHODAN-HEIAN NIDAN-HEIAN SANDAN-HEIAN YONDAN-HEIAN GODAN</v>
      </c>
      <c r="P39" s="240" t="str">
        <f>IF(ISBLANK(I39),"",VLOOKUP(I39,DATAS!$G$3:$I$21,3,0))</f>
        <v>TEKKI SHODAN-HEIAN SHODAN-HEIAN NIDAN-HEIAN SANDAN-HEIAN YONDAN-HEIAN GODAN</v>
      </c>
      <c r="Q39" s="240" t="str">
        <f>IF(ISBLANK(I39),"",VLOOKUP(I39,DATAS!$G$3:$J$21,4,0))</f>
        <v>5 PINAN - NAIFANCHI SHODAN-KATA KIHON KUMITE</v>
      </c>
      <c r="R39" s="240" t="str">
        <f>IF(ISBLANK(I39),"",VLOOKUP(I39,DATAS!$G$3:$K$21,5,0))</f>
        <v>5 PINAN-NAIFANSHI SHODAN</v>
      </c>
      <c r="S39" s="240" t="str">
        <f>IF(ISBLANK(I39),"",VLOOKUP(I39,DATAS!$G$3:$L$21,6,0))</f>
        <v>SANCHIN-GEKI SAI DAI ICHI-GEKI SAI DAI NI-SAIFA-SEYUNCHIN</v>
      </c>
      <c r="T39" s="240" t="str">
        <f>IF(ISBLANK(I39),"",VLOOKUP(I39,DATAS!$G$3:$M$21,7,0))</f>
        <v>5 PINAN-TSUKI NO KATA</v>
      </c>
      <c r="U39" s="240" t="str">
        <f>IF(ISBLANK(I39),"",VLOOKUP(I39,DATAS!$G$3:$N$21,8,0))</f>
        <v>SANSHIN-KANSHIWA-KANSHU-SEICHIN-SEISAN</v>
      </c>
      <c r="V39" s="240">
        <f>IF(ISBLANK(I39),"",VLOOKUP(I39,DATAS!$G$3:$O$21,9,0))</f>
        <v>0</v>
      </c>
      <c r="W39" s="240">
        <f>IF(ISBLANK(I39),"",VLOOKUP(I39,DATAS!$G$3:$P$21,10,0))</f>
        <v>0</v>
      </c>
      <c r="X39" s="240" t="str">
        <f>IF(ISBLANK(I39),"",VLOOKUP(I39,DATAS!$G$3:$Q$21,11,0))</f>
        <v>5 HEIAN-BASSAI</v>
      </c>
      <c r="Y39" s="240" t="str">
        <f>IF(ISBLANK(I39),"",VLOOKUP(I39,DATAS!$G$3:$R$21,12,0))</f>
        <v>5 PINAN-PATSAI DAI</v>
      </c>
      <c r="Z39" s="240" t="str">
        <f>IF(ISBLANK(I39),"",VLOOKUP(I39,DATAS!$G$3:$S$21,13,0))</f>
        <v>5 PINAN - NAIHANSHI SHODAN</v>
      </c>
      <c r="AA39" s="240">
        <f>IF(ISBLANK(J39),"",VLOOKUP(I39,DATAS!$G$3:$T$21,14,0))</f>
        <v>0</v>
      </c>
      <c r="AB39" s="38"/>
      <c r="AC39" s="38"/>
      <c r="AD39" s="38"/>
      <c r="AE39" s="38"/>
      <c r="AF39" s="285" t="str">
        <f>IF(ISBLANK($I39),"",VLOOKUP($I39,DATAS!$A$2:$BJ$20,54,0))</f>
        <v>E2 Maximum 3 Techniques de base exécutées sur place en position combat avec ou sans sursaut, à droite puis à gauche</v>
      </c>
      <c r="AG39" s="285" t="str">
        <f>IF(ISBLANK($I39),"",VLOOKUP($I39,DATAS!$A$2:$BJ$20,55,0))</f>
        <v>E2 bis Maximum 3 Techniques en multidirectionnel, à droite puis à gauche</v>
      </c>
      <c r="AH39" s="285" t="str">
        <f>IF(ISBLANK($I39),"",VLOOKUP($I39,DATAS!$A$2:$BJ$20,56,0))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39" s="285" t="str">
        <f>IF(ISBLANK($I39),"",VLOOKUP($I39,DATAS!$A$2:$BJ$20,57,0))</f>
        <v>KIHON IPPON KUMITE 5 attaques , une fois à droite, une fois à gauche Oi Tsuki Jodan Gyaku Tsuki Shudan Mae Geri Mawashi geri Yoko Geri Mae Geri jambe avant</v>
      </c>
      <c r="AJ39" s="285" t="str">
        <f>IF(ISBLANK($I39),"",VLOOKUP($I39,DATAS!$A$2:$BJ$20,58,0))</f>
        <v>LISTE WKF 1 KATA ECOLE PRINCIPAL 1 KATA DANS LES GRADES WKF</v>
      </c>
      <c r="AK39" s="285" t="str">
        <f>IF(ISBLANK($I39),"",VLOOKUP($I39,DATAS!$A$2:$BJ$20,59,0))</f>
        <v>3 SEQUENCES MINIMUM</v>
      </c>
      <c r="AL39" s="285" t="str">
        <f>IF(ISBLANK($I39),"",VLOOKUP($I39,DATAS!$A$2:$BJ$20,60,0))</f>
        <v>3 Attaques annoncées, niveau annoncé, choisies par le jury Oi Tsuki Jodan Gyaku Tsuki Mae Geri Mawashi geri Yoko Geri Maete Tsuki</v>
      </c>
      <c r="AM39" s="285" t="str">
        <f>IF(ISBLANK($I39),"",VLOOKUP($I39,DATAS!$A$2:$BJ$20,61,0))</f>
        <v>1 assaut souple, 2 minutes maximum</v>
      </c>
      <c r="AN39" s="285" t="str">
        <f>IF(ISBLANK($I39),"",VLOOKUP($I39,DATAS!$A$2:$BJ$20,62,0))</f>
        <v>Kata ou Kumite, 5 participations à des compétitions officielles</v>
      </c>
      <c r="AO39" s="285" t="str">
        <f>IF(ISBLANK($I39),"",VLOOKUP($I39,DATAS!$A$2:$BJ$20,58,0))</f>
        <v>LISTE WKF 1 KATA ECOLE PRINCIPAL 1 KATA DANS LES GRADES WKF</v>
      </c>
    </row>
    <row r="40" spans="1:41" ht="23.25" customHeight="1" x14ac:dyDescent="0.2">
      <c r="A40" s="28" t="s">
        <v>37</v>
      </c>
      <c r="B40" s="238"/>
      <c r="C40" s="239"/>
      <c r="D40" s="240"/>
      <c r="E40" s="31"/>
      <c r="F40" s="32" t="str">
        <f t="shared" si="0"/>
        <v xml:space="preserve"> </v>
      </c>
      <c r="G40" s="32"/>
      <c r="H40" s="240"/>
      <c r="I40" s="243" t="s">
        <v>1339</v>
      </c>
      <c r="J40" s="241">
        <f>IF(ISBLANK(I40),"",VLOOKUP($I$7,DATAS!$A$2:$B$20,2,0))</f>
        <v>15</v>
      </c>
      <c r="K40" s="241" t="str">
        <f>IF(ISBLANK(J40),"",VLOOKUP($J$7,DATAS!$U$2:$V$20,2,0))</f>
        <v>CADETS 2</v>
      </c>
      <c r="L40" s="242" t="e">
        <f>IF(ISBLANK(VLOOKUP($B40,'RECAP PLAN DE SEANCE ADULTE'!$F$1:$G$4,2,0)),"",VLOOKUP($B40,'RECAP PLAN DE SEANCE ADULTE'!$F$1:$G$4,2,0))</f>
        <v>#N/A</v>
      </c>
      <c r="M40" s="241"/>
      <c r="N40" s="248"/>
      <c r="O40" s="240" t="str">
        <f>IF(ISBLANK(I40),"",VLOOKUP(I40,DATAS!$G$3:$H$21,2,0))</f>
        <v>TEKKI SHODAN-HEIAN SHODAN-HEIAN NIDAN-HEIAN SANDAN-HEIAN YONDAN-HEIAN GODAN</v>
      </c>
      <c r="P40" s="240" t="str">
        <f>IF(ISBLANK(I40),"",VLOOKUP(I40,DATAS!$G$3:$I$21,3,0))</f>
        <v>TEKKI SHODAN-HEIAN SHODAN-HEIAN NIDAN-HEIAN SANDAN-HEIAN YONDAN-HEIAN GODAN</v>
      </c>
      <c r="Q40" s="240" t="str">
        <f>IF(ISBLANK(I40),"",VLOOKUP(I40,DATAS!$G$3:$J$21,4,0))</f>
        <v>5 PINAN - NAIFANCHI SHODAN-KATA KIHON KUMITE</v>
      </c>
      <c r="R40" s="240" t="str">
        <f>IF(ISBLANK(I40),"",VLOOKUP(I40,DATAS!$G$3:$K$21,5,0))</f>
        <v>5 PINAN-NAIFANSHI SHODAN</v>
      </c>
      <c r="S40" s="240" t="str">
        <f>IF(ISBLANK(I40),"",VLOOKUP(I40,DATAS!$G$3:$L$21,6,0))</f>
        <v>SANCHIN-GEKI SAI DAI ICHI-GEKI SAI DAI NI-SAIFA-SEYUNCHIN</v>
      </c>
      <c r="T40" s="240" t="str">
        <f>IF(ISBLANK(I40),"",VLOOKUP(I40,DATAS!$G$3:$M$21,7,0))</f>
        <v>5 PINAN-TSUKI NO KATA</v>
      </c>
      <c r="U40" s="240" t="str">
        <f>IF(ISBLANK(I40),"",VLOOKUP(I40,DATAS!$G$3:$N$21,8,0))</f>
        <v>SANSHIN-KANSHIWA-KANSHU-SEICHIN-SEISAN</v>
      </c>
      <c r="V40" s="240">
        <f>IF(ISBLANK(I40),"",VLOOKUP(I40,DATAS!$G$3:$O$21,9,0))</f>
        <v>0</v>
      </c>
      <c r="W40" s="240">
        <f>IF(ISBLANK(I40),"",VLOOKUP(I40,DATAS!$G$3:$P$21,10,0))</f>
        <v>0</v>
      </c>
      <c r="X40" s="240" t="str">
        <f>IF(ISBLANK(I40),"",VLOOKUP(I40,DATAS!$G$3:$Q$21,11,0))</f>
        <v>5 HEIAN-BASSAI</v>
      </c>
      <c r="Y40" s="240" t="str">
        <f>IF(ISBLANK(I40),"",VLOOKUP(I40,DATAS!$G$3:$R$21,12,0))</f>
        <v>5 PINAN-PATSAI DAI</v>
      </c>
      <c r="Z40" s="240" t="str">
        <f>IF(ISBLANK(I40),"",VLOOKUP(I40,DATAS!$G$3:$S$21,13,0))</f>
        <v>5 PINAN - NAIHANSHI SHODAN</v>
      </c>
      <c r="AA40" s="240">
        <f>IF(ISBLANK(J40),"",VLOOKUP(I40,DATAS!$G$3:$T$21,14,0))</f>
        <v>0</v>
      </c>
      <c r="AB40" s="38"/>
      <c r="AC40" s="38"/>
      <c r="AD40" s="38"/>
      <c r="AE40" s="38"/>
      <c r="AF40" s="285" t="str">
        <f>IF(ISBLANK($I40),"",VLOOKUP($I40,DATAS!$A$2:$BJ$20,54,0))</f>
        <v>E2 Maximum 3 Techniques de base exécutées sur place en position combat avec ou sans sursaut, à droite puis à gauche</v>
      </c>
      <c r="AG40" s="285" t="str">
        <f>IF(ISBLANK($I40),"",VLOOKUP($I40,DATAS!$A$2:$BJ$20,55,0))</f>
        <v>E2 bis Maximum 3 Techniques en multidirectionnel, à droite puis à gauche</v>
      </c>
      <c r="AH40" s="285" t="str">
        <f>IF(ISBLANK($I40),"",VLOOKUP($I40,DATAS!$A$2:$BJ$20,56,0))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0" s="285" t="str">
        <f>IF(ISBLANK($I40),"",VLOOKUP($I40,DATAS!$A$2:$BJ$20,57,0))</f>
        <v>KIHON IPPON KUMITE 5 attaques , une fois à droite, une fois à gauche Oi Tsuki Jodan Gyaku Tsuki Shudan Mae Geri Mawashi geri Yoko Geri Mae Geri jambe avant</v>
      </c>
      <c r="AJ40" s="285" t="str">
        <f>IF(ISBLANK($I40),"",VLOOKUP($I40,DATAS!$A$2:$BJ$20,58,0))</f>
        <v>LISTE WKF 1 KATA ECOLE PRINCIPAL 1 KATA DANS LES GRADES WKF</v>
      </c>
      <c r="AK40" s="285" t="str">
        <f>IF(ISBLANK($I40),"",VLOOKUP($I40,DATAS!$A$2:$BJ$20,59,0))</f>
        <v>3 SEQUENCES MINIMUM</v>
      </c>
      <c r="AL40" s="285" t="str">
        <f>IF(ISBLANK($I40),"",VLOOKUP($I40,DATAS!$A$2:$BJ$20,60,0))</f>
        <v>3 Attaques annoncées, niveau annoncé, choisies par le jury Oi Tsuki Jodan Gyaku Tsuki Mae Geri Mawashi geri Yoko Geri Maete Tsuki</v>
      </c>
      <c r="AM40" s="285" t="str">
        <f>IF(ISBLANK($I40),"",VLOOKUP($I40,DATAS!$A$2:$BJ$20,61,0))</f>
        <v>1 assaut souple, 2 minutes maximum</v>
      </c>
      <c r="AN40" s="285" t="str">
        <f>IF(ISBLANK($I40),"",VLOOKUP($I40,DATAS!$A$2:$BJ$20,62,0))</f>
        <v>Kata ou Kumite, 5 participations à des compétitions officielles</v>
      </c>
      <c r="AO40" s="285" t="str">
        <f>IF(ISBLANK($I40),"",VLOOKUP($I40,DATAS!$A$2:$BJ$20,58,0))</f>
        <v>LISTE WKF 1 KATA ECOLE PRINCIPAL 1 KATA DANS LES GRADES WKF</v>
      </c>
    </row>
    <row r="41" spans="1:41" ht="23.25" customHeight="1" x14ac:dyDescent="0.2">
      <c r="A41" s="28" t="s">
        <v>38</v>
      </c>
      <c r="B41" s="238"/>
      <c r="C41" s="239"/>
      <c r="D41" s="240"/>
      <c r="E41" s="31"/>
      <c r="F41" s="32" t="str">
        <f t="shared" si="0"/>
        <v xml:space="preserve"> </v>
      </c>
      <c r="G41" s="32"/>
      <c r="H41" s="240"/>
      <c r="I41" s="243" t="s">
        <v>1339</v>
      </c>
      <c r="J41" s="241">
        <f>IF(ISBLANK(I41),"",VLOOKUP($I$7,DATAS!$A$2:$B$20,2,0))</f>
        <v>15</v>
      </c>
      <c r="K41" s="241" t="str">
        <f>IF(ISBLANK(J41),"",VLOOKUP($J$7,DATAS!$U$2:$V$20,2,0))</f>
        <v>CADETS 2</v>
      </c>
      <c r="L41" s="242" t="e">
        <f>IF(ISBLANK(VLOOKUP($B41,'RECAP PLAN DE SEANCE ADULTE'!$F$1:$G$4,2,0)),"",VLOOKUP($B41,'RECAP PLAN DE SEANCE ADULTE'!$F$1:$G$4,2,0))</f>
        <v>#N/A</v>
      </c>
      <c r="M41" s="241"/>
      <c r="N41" s="248"/>
      <c r="O41" s="240" t="str">
        <f>IF(ISBLANK(I41),"",VLOOKUP(I41,DATAS!$G$3:$H$21,2,0))</f>
        <v>TEKKI SHODAN-HEIAN SHODAN-HEIAN NIDAN-HEIAN SANDAN-HEIAN YONDAN-HEIAN GODAN</v>
      </c>
      <c r="P41" s="240" t="str">
        <f>IF(ISBLANK(I41),"",VLOOKUP(I41,DATAS!$G$3:$I$21,3,0))</f>
        <v>TEKKI SHODAN-HEIAN SHODAN-HEIAN NIDAN-HEIAN SANDAN-HEIAN YONDAN-HEIAN GODAN</v>
      </c>
      <c r="Q41" s="240" t="str">
        <f>IF(ISBLANK(I41),"",VLOOKUP(I41,DATAS!$G$3:$J$21,4,0))</f>
        <v>5 PINAN - NAIFANCHI SHODAN-KATA KIHON KUMITE</v>
      </c>
      <c r="R41" s="240" t="str">
        <f>IF(ISBLANK(I41),"",VLOOKUP(I41,DATAS!$G$3:$K$21,5,0))</f>
        <v>5 PINAN-NAIFANSHI SHODAN</v>
      </c>
      <c r="S41" s="240" t="str">
        <f>IF(ISBLANK(I41),"",VLOOKUP(I41,DATAS!$G$3:$L$21,6,0))</f>
        <v>SANCHIN-GEKI SAI DAI ICHI-GEKI SAI DAI NI-SAIFA-SEYUNCHIN</v>
      </c>
      <c r="T41" s="240" t="str">
        <f>IF(ISBLANK(I41),"",VLOOKUP(I41,DATAS!$G$3:$M$21,7,0))</f>
        <v>5 PINAN-TSUKI NO KATA</v>
      </c>
      <c r="U41" s="240" t="str">
        <f>IF(ISBLANK(I41),"",VLOOKUP(I41,DATAS!$G$3:$N$21,8,0))</f>
        <v>SANSHIN-KANSHIWA-KANSHU-SEICHIN-SEISAN</v>
      </c>
      <c r="V41" s="240">
        <f>IF(ISBLANK(I41),"",VLOOKUP(I41,DATAS!$G$3:$O$21,9,0))</f>
        <v>0</v>
      </c>
      <c r="W41" s="240">
        <f>IF(ISBLANK(I41),"",VLOOKUP(I41,DATAS!$G$3:$P$21,10,0))</f>
        <v>0</v>
      </c>
      <c r="X41" s="240" t="str">
        <f>IF(ISBLANK(I41),"",VLOOKUP(I41,DATAS!$G$3:$Q$21,11,0))</f>
        <v>5 HEIAN-BASSAI</v>
      </c>
      <c r="Y41" s="240" t="str">
        <f>IF(ISBLANK(I41),"",VLOOKUP(I41,DATAS!$G$3:$R$21,12,0))</f>
        <v>5 PINAN-PATSAI DAI</v>
      </c>
      <c r="Z41" s="240" t="str">
        <f>IF(ISBLANK(I41),"",VLOOKUP(I41,DATAS!$G$3:$S$21,13,0))</f>
        <v>5 PINAN - NAIHANSHI SHODAN</v>
      </c>
      <c r="AA41" s="240">
        <f>IF(ISBLANK(J41),"",VLOOKUP(I41,DATAS!$G$3:$T$21,14,0))</f>
        <v>0</v>
      </c>
      <c r="AB41" s="38"/>
      <c r="AC41" s="38"/>
      <c r="AD41" s="38"/>
      <c r="AE41" s="38"/>
      <c r="AF41" s="285" t="str">
        <f>IF(ISBLANK($I41),"",VLOOKUP($I41,DATAS!$A$2:$BJ$20,54,0))</f>
        <v>E2 Maximum 3 Techniques de base exécutées sur place en position combat avec ou sans sursaut, à droite puis à gauche</v>
      </c>
      <c r="AG41" s="285" t="str">
        <f>IF(ISBLANK($I41),"",VLOOKUP($I41,DATAS!$A$2:$BJ$20,55,0))</f>
        <v>E2 bis Maximum 3 Techniques en multidirectionnel, à droite puis à gauche</v>
      </c>
      <c r="AH41" s="285" t="str">
        <f>IF(ISBLANK($I41),"",VLOOKUP($I41,DATAS!$A$2:$BJ$20,56,0))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1" s="285" t="str">
        <f>IF(ISBLANK($I41),"",VLOOKUP($I41,DATAS!$A$2:$BJ$20,57,0))</f>
        <v>KIHON IPPON KUMITE 5 attaques , une fois à droite, une fois à gauche Oi Tsuki Jodan Gyaku Tsuki Shudan Mae Geri Mawashi geri Yoko Geri Mae Geri jambe avant</v>
      </c>
      <c r="AJ41" s="285" t="str">
        <f>IF(ISBLANK($I41),"",VLOOKUP($I41,DATAS!$A$2:$BJ$20,58,0))</f>
        <v>LISTE WKF 1 KATA ECOLE PRINCIPAL 1 KATA DANS LES GRADES WKF</v>
      </c>
      <c r="AK41" s="285" t="str">
        <f>IF(ISBLANK($I41),"",VLOOKUP($I41,DATAS!$A$2:$BJ$20,59,0))</f>
        <v>3 SEQUENCES MINIMUM</v>
      </c>
      <c r="AL41" s="285" t="str">
        <f>IF(ISBLANK($I41),"",VLOOKUP($I41,DATAS!$A$2:$BJ$20,60,0))</f>
        <v>3 Attaques annoncées, niveau annoncé, choisies par le jury Oi Tsuki Jodan Gyaku Tsuki Mae Geri Mawashi geri Yoko Geri Maete Tsuki</v>
      </c>
      <c r="AM41" s="285" t="str">
        <f>IF(ISBLANK($I41),"",VLOOKUP($I41,DATAS!$A$2:$BJ$20,61,0))</f>
        <v>1 assaut souple, 2 minutes maximum</v>
      </c>
      <c r="AN41" s="285" t="str">
        <f>IF(ISBLANK($I41),"",VLOOKUP($I41,DATAS!$A$2:$BJ$20,62,0))</f>
        <v>Kata ou Kumite, 5 participations à des compétitions officielles</v>
      </c>
      <c r="AO41" s="285" t="str">
        <f>IF(ISBLANK($I41),"",VLOOKUP($I41,DATAS!$A$2:$BJ$20,58,0))</f>
        <v>LISTE WKF 1 KATA ECOLE PRINCIPAL 1 KATA DANS LES GRADES WKF</v>
      </c>
    </row>
    <row r="42" spans="1:41" ht="23.25" customHeight="1" x14ac:dyDescent="0.2">
      <c r="A42" s="28" t="s">
        <v>39</v>
      </c>
      <c r="B42" s="238"/>
      <c r="C42" s="239"/>
      <c r="D42" s="240"/>
      <c r="E42" s="31"/>
      <c r="F42" s="32" t="str">
        <f t="shared" si="0"/>
        <v xml:space="preserve"> </v>
      </c>
      <c r="G42" s="32"/>
      <c r="H42" s="240"/>
      <c r="I42" s="243" t="s">
        <v>1339</v>
      </c>
      <c r="J42" s="241">
        <f>IF(ISBLANK(I42),"",VLOOKUP($I$7,DATAS!$A$2:$B$20,2,0))</f>
        <v>15</v>
      </c>
      <c r="K42" s="241" t="str">
        <f>IF(ISBLANK(J42),"",VLOOKUP($J$7,DATAS!$U$2:$V$20,2,0))</f>
        <v>CADETS 2</v>
      </c>
      <c r="L42" s="242" t="e">
        <f>IF(ISBLANK(VLOOKUP($B42,'RECAP PLAN DE SEANCE ADULTE'!$F$1:$G$4,2,0)),"",VLOOKUP($B42,'RECAP PLAN DE SEANCE ADULTE'!$F$1:$G$4,2,0))</f>
        <v>#N/A</v>
      </c>
      <c r="M42" s="241"/>
      <c r="N42" s="248"/>
      <c r="O42" s="240" t="str">
        <f>IF(ISBLANK(I42),"",VLOOKUP(I42,DATAS!$G$3:$H$21,2,0))</f>
        <v>TEKKI SHODAN-HEIAN SHODAN-HEIAN NIDAN-HEIAN SANDAN-HEIAN YONDAN-HEIAN GODAN</v>
      </c>
      <c r="P42" s="240" t="str">
        <f>IF(ISBLANK(I42),"",VLOOKUP(I42,DATAS!$G$3:$I$21,3,0))</f>
        <v>TEKKI SHODAN-HEIAN SHODAN-HEIAN NIDAN-HEIAN SANDAN-HEIAN YONDAN-HEIAN GODAN</v>
      </c>
      <c r="Q42" s="240" t="str">
        <f>IF(ISBLANK(I42),"",VLOOKUP(I42,DATAS!$G$3:$J$21,4,0))</f>
        <v>5 PINAN - NAIFANCHI SHODAN-KATA KIHON KUMITE</v>
      </c>
      <c r="R42" s="240" t="str">
        <f>IF(ISBLANK(I42),"",VLOOKUP(I42,DATAS!$G$3:$K$21,5,0))</f>
        <v>5 PINAN-NAIFANSHI SHODAN</v>
      </c>
      <c r="S42" s="240" t="str">
        <f>IF(ISBLANK(I42),"",VLOOKUP(I42,DATAS!$G$3:$L$21,6,0))</f>
        <v>SANCHIN-GEKI SAI DAI ICHI-GEKI SAI DAI NI-SAIFA-SEYUNCHIN</v>
      </c>
      <c r="T42" s="240" t="str">
        <f>IF(ISBLANK(I42),"",VLOOKUP(I42,DATAS!$G$3:$M$21,7,0))</f>
        <v>5 PINAN-TSUKI NO KATA</v>
      </c>
      <c r="U42" s="240" t="str">
        <f>IF(ISBLANK(I42),"",VLOOKUP(I42,DATAS!$G$3:$N$21,8,0))</f>
        <v>SANSHIN-KANSHIWA-KANSHU-SEICHIN-SEISAN</v>
      </c>
      <c r="V42" s="240">
        <f>IF(ISBLANK(I42),"",VLOOKUP(I42,DATAS!$G$3:$O$21,9,0))</f>
        <v>0</v>
      </c>
      <c r="W42" s="240">
        <f>IF(ISBLANK(I42),"",VLOOKUP(I42,DATAS!$G$3:$P$21,10,0))</f>
        <v>0</v>
      </c>
      <c r="X42" s="240" t="str">
        <f>IF(ISBLANK(I42),"",VLOOKUP(I42,DATAS!$G$3:$Q$21,11,0))</f>
        <v>5 HEIAN-BASSAI</v>
      </c>
      <c r="Y42" s="240" t="str">
        <f>IF(ISBLANK(I42),"",VLOOKUP(I42,DATAS!$G$3:$R$21,12,0))</f>
        <v>5 PINAN-PATSAI DAI</v>
      </c>
      <c r="Z42" s="240" t="str">
        <f>IF(ISBLANK(I42),"",VLOOKUP(I42,DATAS!$G$3:$S$21,13,0))</f>
        <v>5 PINAN - NAIHANSHI SHODAN</v>
      </c>
      <c r="AA42" s="240">
        <f>IF(ISBLANK(J42),"",VLOOKUP(I42,DATAS!$G$3:$T$21,14,0))</f>
        <v>0</v>
      </c>
      <c r="AB42" s="38"/>
      <c r="AC42" s="38"/>
      <c r="AD42" s="38"/>
      <c r="AE42" s="38"/>
      <c r="AF42" s="285" t="str">
        <f>IF(ISBLANK($I42),"",VLOOKUP($I42,DATAS!$A$2:$BJ$20,54,0))</f>
        <v>E2 Maximum 3 Techniques de base exécutées sur place en position combat avec ou sans sursaut, à droite puis à gauche</v>
      </c>
      <c r="AG42" s="285" t="str">
        <f>IF(ISBLANK($I42),"",VLOOKUP($I42,DATAS!$A$2:$BJ$20,55,0))</f>
        <v>E2 bis Maximum 3 Techniques en multidirectionnel, à droite puis à gauche</v>
      </c>
      <c r="AH42" s="285" t="str">
        <f>IF(ISBLANK($I42),"",VLOOKUP($I42,DATAS!$A$2:$BJ$20,56,0))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2" s="285" t="str">
        <f>IF(ISBLANK($I42),"",VLOOKUP($I42,DATAS!$A$2:$BJ$20,57,0))</f>
        <v>KIHON IPPON KUMITE 5 attaques , une fois à droite, une fois à gauche Oi Tsuki Jodan Gyaku Tsuki Shudan Mae Geri Mawashi geri Yoko Geri Mae Geri jambe avant</v>
      </c>
      <c r="AJ42" s="285" t="str">
        <f>IF(ISBLANK($I42),"",VLOOKUP($I42,DATAS!$A$2:$BJ$20,58,0))</f>
        <v>LISTE WKF 1 KATA ECOLE PRINCIPAL 1 KATA DANS LES GRADES WKF</v>
      </c>
      <c r="AK42" s="285" t="str">
        <f>IF(ISBLANK($I42),"",VLOOKUP($I42,DATAS!$A$2:$BJ$20,59,0))</f>
        <v>3 SEQUENCES MINIMUM</v>
      </c>
      <c r="AL42" s="285" t="str">
        <f>IF(ISBLANK($I42),"",VLOOKUP($I42,DATAS!$A$2:$BJ$20,60,0))</f>
        <v>3 Attaques annoncées, niveau annoncé, choisies par le jury Oi Tsuki Jodan Gyaku Tsuki Mae Geri Mawashi geri Yoko Geri Maete Tsuki</v>
      </c>
      <c r="AM42" s="285" t="str">
        <f>IF(ISBLANK($I42),"",VLOOKUP($I42,DATAS!$A$2:$BJ$20,61,0))</f>
        <v>1 assaut souple, 2 minutes maximum</v>
      </c>
      <c r="AN42" s="285" t="str">
        <f>IF(ISBLANK($I42),"",VLOOKUP($I42,DATAS!$A$2:$BJ$20,62,0))</f>
        <v>Kata ou Kumite, 5 participations à des compétitions officielles</v>
      </c>
      <c r="AO42" s="285" t="str">
        <f>IF(ISBLANK($I42),"",VLOOKUP($I42,DATAS!$A$2:$BJ$20,58,0))</f>
        <v>LISTE WKF 1 KATA ECOLE PRINCIPAL 1 KATA DANS LES GRADES WKF</v>
      </c>
    </row>
    <row r="43" spans="1:41" ht="23.25" customHeight="1" x14ac:dyDescent="0.2">
      <c r="A43" s="28" t="s">
        <v>40</v>
      </c>
      <c r="B43" s="238"/>
      <c r="C43" s="239"/>
      <c r="D43" s="240"/>
      <c r="E43" s="31"/>
      <c r="F43" s="32" t="str">
        <f t="shared" si="0"/>
        <v xml:space="preserve"> </v>
      </c>
      <c r="G43" s="32"/>
      <c r="H43" s="240"/>
      <c r="I43" s="243" t="s">
        <v>1339</v>
      </c>
      <c r="J43" s="241">
        <f>IF(ISBLANK(I43),"",VLOOKUP($I$7,DATAS!$A$2:$B$20,2,0))</f>
        <v>15</v>
      </c>
      <c r="K43" s="241" t="str">
        <f>IF(ISBLANK(J43),"",VLOOKUP($J$7,DATAS!$U$2:$V$20,2,0))</f>
        <v>CADETS 2</v>
      </c>
      <c r="L43" s="242" t="e">
        <f>IF(ISBLANK(VLOOKUP($B43,'RECAP PLAN DE SEANCE ADULTE'!$F$1:$G$4,2,0)),"",VLOOKUP($B43,'RECAP PLAN DE SEANCE ADULTE'!$F$1:$G$4,2,0))</f>
        <v>#N/A</v>
      </c>
      <c r="M43" s="241"/>
      <c r="N43" s="248"/>
      <c r="O43" s="240" t="str">
        <f>IF(ISBLANK(I43),"",VLOOKUP(I43,DATAS!$G$3:$H$21,2,0))</f>
        <v>TEKKI SHODAN-HEIAN SHODAN-HEIAN NIDAN-HEIAN SANDAN-HEIAN YONDAN-HEIAN GODAN</v>
      </c>
      <c r="P43" s="240" t="str">
        <f>IF(ISBLANK(I43),"",VLOOKUP(I43,DATAS!$G$3:$I$21,3,0))</f>
        <v>TEKKI SHODAN-HEIAN SHODAN-HEIAN NIDAN-HEIAN SANDAN-HEIAN YONDAN-HEIAN GODAN</v>
      </c>
      <c r="Q43" s="240" t="str">
        <f>IF(ISBLANK(I43),"",VLOOKUP(I43,DATAS!$G$3:$J$21,4,0))</f>
        <v>5 PINAN - NAIFANCHI SHODAN-KATA KIHON KUMITE</v>
      </c>
      <c r="R43" s="240" t="str">
        <f>IF(ISBLANK(I43),"",VLOOKUP(I43,DATAS!$G$3:$K$21,5,0))</f>
        <v>5 PINAN-NAIFANSHI SHODAN</v>
      </c>
      <c r="S43" s="240" t="str">
        <f>IF(ISBLANK(I43),"",VLOOKUP(I43,DATAS!$G$3:$L$21,6,0))</f>
        <v>SANCHIN-GEKI SAI DAI ICHI-GEKI SAI DAI NI-SAIFA-SEYUNCHIN</v>
      </c>
      <c r="T43" s="240" t="str">
        <f>IF(ISBLANK(I43),"",VLOOKUP(I43,DATAS!$G$3:$M$21,7,0))</f>
        <v>5 PINAN-TSUKI NO KATA</v>
      </c>
      <c r="U43" s="240" t="str">
        <f>IF(ISBLANK(I43),"",VLOOKUP(I43,DATAS!$G$3:$N$21,8,0))</f>
        <v>SANSHIN-KANSHIWA-KANSHU-SEICHIN-SEISAN</v>
      </c>
      <c r="V43" s="240">
        <f>IF(ISBLANK(I43),"",VLOOKUP(I43,DATAS!$G$3:$O$21,9,0))</f>
        <v>0</v>
      </c>
      <c r="W43" s="240">
        <f>IF(ISBLANK(I43),"",VLOOKUP(I43,DATAS!$G$3:$P$21,10,0))</f>
        <v>0</v>
      </c>
      <c r="X43" s="240" t="str">
        <f>IF(ISBLANK(I43),"",VLOOKUP(I43,DATAS!$G$3:$Q$21,11,0))</f>
        <v>5 HEIAN-BASSAI</v>
      </c>
      <c r="Y43" s="240" t="str">
        <f>IF(ISBLANK(I43),"",VLOOKUP(I43,DATAS!$G$3:$R$21,12,0))</f>
        <v>5 PINAN-PATSAI DAI</v>
      </c>
      <c r="Z43" s="240" t="str">
        <f>IF(ISBLANK(I43),"",VLOOKUP(I43,DATAS!$G$3:$S$21,13,0))</f>
        <v>5 PINAN - NAIHANSHI SHODAN</v>
      </c>
      <c r="AA43" s="240">
        <f>IF(ISBLANK(J43),"",VLOOKUP(I43,DATAS!$G$3:$T$21,14,0))</f>
        <v>0</v>
      </c>
      <c r="AB43" s="38"/>
      <c r="AC43" s="38"/>
      <c r="AD43" s="38"/>
      <c r="AE43" s="38"/>
      <c r="AF43" s="285" t="str">
        <f>IF(ISBLANK($I43),"",VLOOKUP($I43,DATAS!$A$2:$BJ$20,54,0))</f>
        <v>E2 Maximum 3 Techniques de base exécutées sur place en position combat avec ou sans sursaut, à droite puis à gauche</v>
      </c>
      <c r="AG43" s="285" t="str">
        <f>IF(ISBLANK($I43),"",VLOOKUP($I43,DATAS!$A$2:$BJ$20,55,0))</f>
        <v>E2 bis Maximum 3 Techniques en multidirectionnel, à droite puis à gauche</v>
      </c>
      <c r="AH43" s="285" t="str">
        <f>IF(ISBLANK($I43),"",VLOOKUP($I43,DATAS!$A$2:$BJ$20,56,0))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3" s="285" t="str">
        <f>IF(ISBLANK($I43),"",VLOOKUP($I43,DATAS!$A$2:$BJ$20,57,0))</f>
        <v>KIHON IPPON KUMITE 5 attaques , une fois à droite, une fois à gauche Oi Tsuki Jodan Gyaku Tsuki Shudan Mae Geri Mawashi geri Yoko Geri Mae Geri jambe avant</v>
      </c>
      <c r="AJ43" s="285" t="str">
        <f>IF(ISBLANK($I43),"",VLOOKUP($I43,DATAS!$A$2:$BJ$20,58,0))</f>
        <v>LISTE WKF 1 KATA ECOLE PRINCIPAL 1 KATA DANS LES GRADES WKF</v>
      </c>
      <c r="AK43" s="285" t="str">
        <f>IF(ISBLANK($I43),"",VLOOKUP($I43,DATAS!$A$2:$BJ$20,59,0))</f>
        <v>3 SEQUENCES MINIMUM</v>
      </c>
      <c r="AL43" s="285" t="str">
        <f>IF(ISBLANK($I43),"",VLOOKUP($I43,DATAS!$A$2:$BJ$20,60,0))</f>
        <v>3 Attaques annoncées, niveau annoncé, choisies par le jury Oi Tsuki Jodan Gyaku Tsuki Mae Geri Mawashi geri Yoko Geri Maete Tsuki</v>
      </c>
      <c r="AM43" s="285" t="str">
        <f>IF(ISBLANK($I43),"",VLOOKUP($I43,DATAS!$A$2:$BJ$20,61,0))</f>
        <v>1 assaut souple, 2 minutes maximum</v>
      </c>
      <c r="AN43" s="285" t="str">
        <f>IF(ISBLANK($I43),"",VLOOKUP($I43,DATAS!$A$2:$BJ$20,62,0))</f>
        <v>Kata ou Kumite, 5 participations à des compétitions officielles</v>
      </c>
      <c r="AO43" s="285" t="str">
        <f>IF(ISBLANK($I43),"",VLOOKUP($I43,DATAS!$A$2:$BJ$20,58,0))</f>
        <v>LISTE WKF 1 KATA ECOLE PRINCIPAL 1 KATA DANS LES GRADES WKF</v>
      </c>
    </row>
    <row r="44" spans="1:41" ht="23.25" customHeight="1" x14ac:dyDescent="0.2">
      <c r="A44" s="28" t="s">
        <v>41</v>
      </c>
      <c r="B44" s="238"/>
      <c r="C44" s="239"/>
      <c r="D44" s="240"/>
      <c r="E44" s="31"/>
      <c r="F44" s="32" t="str">
        <f t="shared" si="0"/>
        <v xml:space="preserve"> </v>
      </c>
      <c r="G44" s="32"/>
      <c r="H44" s="240"/>
      <c r="I44" s="243" t="s">
        <v>1339</v>
      </c>
      <c r="J44" s="241">
        <f>IF(ISBLANK(I44),"",VLOOKUP($I$7,DATAS!$A$2:$B$20,2,0))</f>
        <v>15</v>
      </c>
      <c r="K44" s="241" t="str">
        <f>IF(ISBLANK(J44),"",VLOOKUP($J$7,DATAS!$U$2:$V$20,2,0))</f>
        <v>CADETS 2</v>
      </c>
      <c r="L44" s="242" t="e">
        <f>IF(ISBLANK(VLOOKUP($B44,'RECAP PLAN DE SEANCE ADULTE'!$F$1:$G$4,2,0)),"",VLOOKUP($B44,'RECAP PLAN DE SEANCE ADULTE'!$F$1:$G$4,2,0))</f>
        <v>#N/A</v>
      </c>
      <c r="M44" s="241"/>
      <c r="N44" s="248"/>
      <c r="O44" s="240" t="str">
        <f>IF(ISBLANK(I44),"",VLOOKUP(I44,DATAS!$G$3:$H$21,2,0))</f>
        <v>TEKKI SHODAN-HEIAN SHODAN-HEIAN NIDAN-HEIAN SANDAN-HEIAN YONDAN-HEIAN GODAN</v>
      </c>
      <c r="P44" s="240" t="str">
        <f>IF(ISBLANK(I44),"",VLOOKUP(I44,DATAS!$G$3:$I$21,3,0))</f>
        <v>TEKKI SHODAN-HEIAN SHODAN-HEIAN NIDAN-HEIAN SANDAN-HEIAN YONDAN-HEIAN GODAN</v>
      </c>
      <c r="Q44" s="240" t="str">
        <f>IF(ISBLANK(I44),"",VLOOKUP(I44,DATAS!$G$3:$J$21,4,0))</f>
        <v>5 PINAN - NAIFANCHI SHODAN-KATA KIHON KUMITE</v>
      </c>
      <c r="R44" s="240" t="str">
        <f>IF(ISBLANK(I44),"",VLOOKUP(I44,DATAS!$G$3:$K$21,5,0))</f>
        <v>5 PINAN-NAIFANSHI SHODAN</v>
      </c>
      <c r="S44" s="240" t="str">
        <f>IF(ISBLANK(I44),"",VLOOKUP(I44,DATAS!$G$3:$L$21,6,0))</f>
        <v>SANCHIN-GEKI SAI DAI ICHI-GEKI SAI DAI NI-SAIFA-SEYUNCHIN</v>
      </c>
      <c r="T44" s="240" t="str">
        <f>IF(ISBLANK(I44),"",VLOOKUP(I44,DATAS!$G$3:$M$21,7,0))</f>
        <v>5 PINAN-TSUKI NO KATA</v>
      </c>
      <c r="U44" s="240" t="str">
        <f>IF(ISBLANK(I44),"",VLOOKUP(I44,DATAS!$G$3:$N$21,8,0))</f>
        <v>SANSHIN-KANSHIWA-KANSHU-SEICHIN-SEISAN</v>
      </c>
      <c r="V44" s="240">
        <f>IF(ISBLANK(I44),"",VLOOKUP(I44,DATAS!$G$3:$O$21,9,0))</f>
        <v>0</v>
      </c>
      <c r="W44" s="240">
        <f>IF(ISBLANK(I44),"",VLOOKUP(I44,DATAS!$G$3:$P$21,10,0))</f>
        <v>0</v>
      </c>
      <c r="X44" s="240" t="str">
        <f>IF(ISBLANK(I44),"",VLOOKUP(I44,DATAS!$G$3:$Q$21,11,0))</f>
        <v>5 HEIAN-BASSAI</v>
      </c>
      <c r="Y44" s="240" t="str">
        <f>IF(ISBLANK(I44),"",VLOOKUP(I44,DATAS!$G$3:$R$21,12,0))</f>
        <v>5 PINAN-PATSAI DAI</v>
      </c>
      <c r="Z44" s="240" t="str">
        <f>IF(ISBLANK(I44),"",VLOOKUP(I44,DATAS!$G$3:$S$21,13,0))</f>
        <v>5 PINAN - NAIHANSHI SHODAN</v>
      </c>
      <c r="AA44" s="240">
        <f>IF(ISBLANK(J44),"",VLOOKUP(I44,DATAS!$G$3:$T$21,14,0))</f>
        <v>0</v>
      </c>
      <c r="AB44" s="38"/>
      <c r="AC44" s="38"/>
      <c r="AD44" s="38"/>
      <c r="AE44" s="38"/>
      <c r="AF44" s="285" t="str">
        <f>IF(ISBLANK($I44),"",VLOOKUP($I44,DATAS!$A$2:$BJ$20,54,0))</f>
        <v>E2 Maximum 3 Techniques de base exécutées sur place en position combat avec ou sans sursaut, à droite puis à gauche</v>
      </c>
      <c r="AG44" s="285" t="str">
        <f>IF(ISBLANK($I44),"",VLOOKUP($I44,DATAS!$A$2:$BJ$20,55,0))</f>
        <v>E2 bis Maximum 3 Techniques en multidirectionnel, à droite puis à gauche</v>
      </c>
      <c r="AH44" s="285" t="str">
        <f>IF(ISBLANK($I44),"",VLOOKUP($I44,DATAS!$A$2:$BJ$20,56,0))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4" s="285" t="str">
        <f>IF(ISBLANK($I44),"",VLOOKUP($I44,DATAS!$A$2:$BJ$20,57,0))</f>
        <v>KIHON IPPON KUMITE 5 attaques , une fois à droite, une fois à gauche Oi Tsuki Jodan Gyaku Tsuki Shudan Mae Geri Mawashi geri Yoko Geri Mae Geri jambe avant</v>
      </c>
      <c r="AJ44" s="285" t="str">
        <f>IF(ISBLANK($I44),"",VLOOKUP($I44,DATAS!$A$2:$BJ$20,58,0))</f>
        <v>LISTE WKF 1 KATA ECOLE PRINCIPAL 1 KATA DANS LES GRADES WKF</v>
      </c>
      <c r="AK44" s="285" t="str">
        <f>IF(ISBLANK($I44),"",VLOOKUP($I44,DATAS!$A$2:$BJ$20,59,0))</f>
        <v>3 SEQUENCES MINIMUM</v>
      </c>
      <c r="AL44" s="285" t="str">
        <f>IF(ISBLANK($I44),"",VLOOKUP($I44,DATAS!$A$2:$BJ$20,60,0))</f>
        <v>3 Attaques annoncées, niveau annoncé, choisies par le jury Oi Tsuki Jodan Gyaku Tsuki Mae Geri Mawashi geri Yoko Geri Maete Tsuki</v>
      </c>
      <c r="AM44" s="285" t="str">
        <f>IF(ISBLANK($I44),"",VLOOKUP($I44,DATAS!$A$2:$BJ$20,61,0))</f>
        <v>1 assaut souple, 2 minutes maximum</v>
      </c>
      <c r="AN44" s="285" t="str">
        <f>IF(ISBLANK($I44),"",VLOOKUP($I44,DATAS!$A$2:$BJ$20,62,0))</f>
        <v>Kata ou Kumite, 5 participations à des compétitions officielles</v>
      </c>
      <c r="AO44" s="285" t="str">
        <f>IF(ISBLANK($I44),"",VLOOKUP($I44,DATAS!$A$2:$BJ$20,58,0))</f>
        <v>LISTE WKF 1 KATA ECOLE PRINCIPAL 1 KATA DANS LES GRADES WKF</v>
      </c>
    </row>
    <row r="45" spans="1:41" ht="23.25" customHeight="1" x14ac:dyDescent="0.2">
      <c r="A45" s="28" t="s">
        <v>42</v>
      </c>
      <c r="B45" s="238"/>
      <c r="C45" s="239"/>
      <c r="D45" s="240"/>
      <c r="E45" s="31"/>
      <c r="F45" s="32" t="str">
        <f t="shared" si="0"/>
        <v xml:space="preserve"> </v>
      </c>
      <c r="G45" s="32"/>
      <c r="H45" s="240"/>
      <c r="I45" s="243" t="s">
        <v>1339</v>
      </c>
      <c r="J45" s="241">
        <f>IF(ISBLANK(I45),"",VLOOKUP($I$7,DATAS!$A$2:$B$20,2,0))</f>
        <v>15</v>
      </c>
      <c r="K45" s="241" t="str">
        <f>IF(ISBLANK(J45),"",VLOOKUP($J$7,DATAS!$U$2:$V$20,2,0))</f>
        <v>CADETS 2</v>
      </c>
      <c r="L45" s="242" t="e">
        <f>IF(ISBLANK(VLOOKUP($B45,'RECAP PLAN DE SEANCE ADULTE'!$F$1:$G$4,2,0)),"",VLOOKUP($B45,'RECAP PLAN DE SEANCE ADULTE'!$F$1:$G$4,2,0))</f>
        <v>#N/A</v>
      </c>
      <c r="M45" s="241"/>
      <c r="N45" s="248"/>
      <c r="O45" s="240" t="str">
        <f>IF(ISBLANK(I45),"",VLOOKUP(I45,DATAS!$G$3:$H$21,2,0))</f>
        <v>TEKKI SHODAN-HEIAN SHODAN-HEIAN NIDAN-HEIAN SANDAN-HEIAN YONDAN-HEIAN GODAN</v>
      </c>
      <c r="P45" s="240" t="str">
        <f>IF(ISBLANK(I45),"",VLOOKUP(I45,DATAS!$G$3:$I$21,3,0))</f>
        <v>TEKKI SHODAN-HEIAN SHODAN-HEIAN NIDAN-HEIAN SANDAN-HEIAN YONDAN-HEIAN GODAN</v>
      </c>
      <c r="Q45" s="240" t="str">
        <f>IF(ISBLANK(I45),"",VLOOKUP(I45,DATAS!$G$3:$J$21,4,0))</f>
        <v>5 PINAN - NAIFANCHI SHODAN-KATA KIHON KUMITE</v>
      </c>
      <c r="R45" s="240" t="str">
        <f>IF(ISBLANK(I45),"",VLOOKUP(I45,DATAS!$G$3:$K$21,5,0))</f>
        <v>5 PINAN-NAIFANSHI SHODAN</v>
      </c>
      <c r="S45" s="240" t="str">
        <f>IF(ISBLANK(I45),"",VLOOKUP(I45,DATAS!$G$3:$L$21,6,0))</f>
        <v>SANCHIN-GEKI SAI DAI ICHI-GEKI SAI DAI NI-SAIFA-SEYUNCHIN</v>
      </c>
      <c r="T45" s="240" t="str">
        <f>IF(ISBLANK(I45),"",VLOOKUP(I45,DATAS!$G$3:$M$21,7,0))</f>
        <v>5 PINAN-TSUKI NO KATA</v>
      </c>
      <c r="U45" s="240" t="str">
        <f>IF(ISBLANK(I45),"",VLOOKUP(I45,DATAS!$G$3:$N$21,8,0))</f>
        <v>SANSHIN-KANSHIWA-KANSHU-SEICHIN-SEISAN</v>
      </c>
      <c r="V45" s="240">
        <f>IF(ISBLANK(I45),"",VLOOKUP(I45,DATAS!$G$3:$O$21,9,0))</f>
        <v>0</v>
      </c>
      <c r="W45" s="240">
        <f>IF(ISBLANK(I45),"",VLOOKUP(I45,DATAS!$G$3:$P$21,10,0))</f>
        <v>0</v>
      </c>
      <c r="X45" s="240" t="str">
        <f>IF(ISBLANK(I45),"",VLOOKUP(I45,DATAS!$G$3:$Q$21,11,0))</f>
        <v>5 HEIAN-BASSAI</v>
      </c>
      <c r="Y45" s="240" t="str">
        <f>IF(ISBLANK(I45),"",VLOOKUP(I45,DATAS!$G$3:$R$21,12,0))</f>
        <v>5 PINAN-PATSAI DAI</v>
      </c>
      <c r="Z45" s="240" t="str">
        <f>IF(ISBLANK(I45),"",VLOOKUP(I45,DATAS!$G$3:$S$21,13,0))</f>
        <v>5 PINAN - NAIHANSHI SHODAN</v>
      </c>
      <c r="AA45" s="240">
        <f>IF(ISBLANK(J45),"",VLOOKUP(I45,DATAS!$G$3:$T$21,14,0))</f>
        <v>0</v>
      </c>
      <c r="AB45" s="38"/>
      <c r="AC45" s="38"/>
      <c r="AD45" s="38"/>
      <c r="AE45" s="38"/>
      <c r="AF45" s="285" t="str">
        <f>IF(ISBLANK($I45),"",VLOOKUP($I45,DATAS!$A$2:$BJ$20,54,0))</f>
        <v>E2 Maximum 3 Techniques de base exécutées sur place en position combat avec ou sans sursaut, à droite puis à gauche</v>
      </c>
      <c r="AG45" s="285" t="str">
        <f>IF(ISBLANK($I45),"",VLOOKUP($I45,DATAS!$A$2:$BJ$20,55,0))</f>
        <v>E2 bis Maximum 3 Techniques en multidirectionnel, à droite puis à gauche</v>
      </c>
      <c r="AH45" s="285" t="str">
        <f>IF(ISBLANK($I45),"",VLOOKUP($I45,DATAS!$A$2:$BJ$20,56,0))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5" s="285" t="str">
        <f>IF(ISBLANK($I45),"",VLOOKUP($I45,DATAS!$A$2:$BJ$20,57,0))</f>
        <v>KIHON IPPON KUMITE 5 attaques , une fois à droite, une fois à gauche Oi Tsuki Jodan Gyaku Tsuki Shudan Mae Geri Mawashi geri Yoko Geri Mae Geri jambe avant</v>
      </c>
      <c r="AJ45" s="285" t="str">
        <f>IF(ISBLANK($I45),"",VLOOKUP($I45,DATAS!$A$2:$BJ$20,58,0))</f>
        <v>LISTE WKF 1 KATA ECOLE PRINCIPAL 1 KATA DANS LES GRADES WKF</v>
      </c>
      <c r="AK45" s="285" t="str">
        <f>IF(ISBLANK($I45),"",VLOOKUP($I45,DATAS!$A$2:$BJ$20,59,0))</f>
        <v>3 SEQUENCES MINIMUM</v>
      </c>
      <c r="AL45" s="285" t="str">
        <f>IF(ISBLANK($I45),"",VLOOKUP($I45,DATAS!$A$2:$BJ$20,60,0))</f>
        <v>3 Attaques annoncées, niveau annoncé, choisies par le jury Oi Tsuki Jodan Gyaku Tsuki Mae Geri Mawashi geri Yoko Geri Maete Tsuki</v>
      </c>
      <c r="AM45" s="285" t="str">
        <f>IF(ISBLANK($I45),"",VLOOKUP($I45,DATAS!$A$2:$BJ$20,61,0))</f>
        <v>1 assaut souple, 2 minutes maximum</v>
      </c>
      <c r="AN45" s="285" t="str">
        <f>IF(ISBLANK($I45),"",VLOOKUP($I45,DATAS!$A$2:$BJ$20,62,0))</f>
        <v>Kata ou Kumite, 5 participations à des compétitions officielles</v>
      </c>
      <c r="AO45" s="285" t="str">
        <f>IF(ISBLANK($I45),"",VLOOKUP($I45,DATAS!$A$2:$BJ$20,58,0))</f>
        <v>LISTE WKF 1 KATA ECOLE PRINCIPAL 1 KATA DANS LES GRADES WKF</v>
      </c>
    </row>
    <row r="46" spans="1:41" ht="23.25" customHeight="1" x14ac:dyDescent="0.2">
      <c r="A46" s="28" t="s">
        <v>43</v>
      </c>
      <c r="B46" s="238"/>
      <c r="C46" s="239"/>
      <c r="D46" s="240"/>
      <c r="E46" s="31"/>
      <c r="F46" s="32" t="str">
        <f t="shared" si="0"/>
        <v xml:space="preserve"> </v>
      </c>
      <c r="G46" s="32"/>
      <c r="H46" s="240"/>
      <c r="I46" s="243" t="s">
        <v>1339</v>
      </c>
      <c r="J46" s="241">
        <f>IF(ISBLANK(I46),"",VLOOKUP($I$7,DATAS!$A$2:$B$20,2,0))</f>
        <v>15</v>
      </c>
      <c r="K46" s="241" t="str">
        <f>IF(ISBLANK(J46),"",VLOOKUP($J$7,DATAS!$U$2:$V$20,2,0))</f>
        <v>CADETS 2</v>
      </c>
      <c r="L46" s="242" t="e">
        <f>IF(ISBLANK(VLOOKUP($B46,'RECAP PLAN DE SEANCE ADULTE'!$F$1:$G$4,2,0)),"",VLOOKUP($B46,'RECAP PLAN DE SEANCE ADULTE'!$F$1:$G$4,2,0))</f>
        <v>#N/A</v>
      </c>
      <c r="M46" s="241"/>
      <c r="N46" s="248"/>
      <c r="O46" s="240" t="str">
        <f>IF(ISBLANK(I46),"",VLOOKUP(I46,DATAS!$G$3:$H$21,2,0))</f>
        <v>TEKKI SHODAN-HEIAN SHODAN-HEIAN NIDAN-HEIAN SANDAN-HEIAN YONDAN-HEIAN GODAN</v>
      </c>
      <c r="P46" s="240" t="str">
        <f>IF(ISBLANK(I46),"",VLOOKUP(I46,DATAS!$G$3:$I$21,3,0))</f>
        <v>TEKKI SHODAN-HEIAN SHODAN-HEIAN NIDAN-HEIAN SANDAN-HEIAN YONDAN-HEIAN GODAN</v>
      </c>
      <c r="Q46" s="240" t="str">
        <f>IF(ISBLANK(I46),"",VLOOKUP(I46,DATAS!$G$3:$J$21,4,0))</f>
        <v>5 PINAN - NAIFANCHI SHODAN-KATA KIHON KUMITE</v>
      </c>
      <c r="R46" s="240" t="str">
        <f>IF(ISBLANK(I46),"",VLOOKUP(I46,DATAS!$G$3:$K$21,5,0))</f>
        <v>5 PINAN-NAIFANSHI SHODAN</v>
      </c>
      <c r="S46" s="240" t="str">
        <f>IF(ISBLANK(I46),"",VLOOKUP(I46,DATAS!$G$3:$L$21,6,0))</f>
        <v>SANCHIN-GEKI SAI DAI ICHI-GEKI SAI DAI NI-SAIFA-SEYUNCHIN</v>
      </c>
      <c r="T46" s="240" t="str">
        <f>IF(ISBLANK(I46),"",VLOOKUP(I46,DATAS!$G$3:$M$21,7,0))</f>
        <v>5 PINAN-TSUKI NO KATA</v>
      </c>
      <c r="U46" s="240" t="str">
        <f>IF(ISBLANK(I46),"",VLOOKUP(I46,DATAS!$G$3:$N$21,8,0))</f>
        <v>SANSHIN-KANSHIWA-KANSHU-SEICHIN-SEISAN</v>
      </c>
      <c r="V46" s="240">
        <f>IF(ISBLANK(I46),"",VLOOKUP(I46,DATAS!$G$3:$O$21,9,0))</f>
        <v>0</v>
      </c>
      <c r="W46" s="240">
        <f>IF(ISBLANK(I46),"",VLOOKUP(I46,DATAS!$G$3:$P$21,10,0))</f>
        <v>0</v>
      </c>
      <c r="X46" s="240" t="str">
        <f>IF(ISBLANK(I46),"",VLOOKUP(I46,DATAS!$G$3:$Q$21,11,0))</f>
        <v>5 HEIAN-BASSAI</v>
      </c>
      <c r="Y46" s="240" t="str">
        <f>IF(ISBLANK(I46),"",VLOOKUP(I46,DATAS!$G$3:$R$21,12,0))</f>
        <v>5 PINAN-PATSAI DAI</v>
      </c>
      <c r="Z46" s="240" t="str">
        <f>IF(ISBLANK(I46),"",VLOOKUP(I46,DATAS!$G$3:$S$21,13,0))</f>
        <v>5 PINAN - NAIHANSHI SHODAN</v>
      </c>
      <c r="AA46" s="240">
        <f>IF(ISBLANK(J46),"",VLOOKUP(I46,DATAS!$G$3:$T$21,14,0))</f>
        <v>0</v>
      </c>
      <c r="AB46" s="38"/>
      <c r="AC46" s="38"/>
      <c r="AD46" s="38"/>
      <c r="AE46" s="38"/>
      <c r="AF46" s="285" t="str">
        <f>IF(ISBLANK($I46),"",VLOOKUP($I46,DATAS!$A$2:$BJ$20,54,0))</f>
        <v>E2 Maximum 3 Techniques de base exécutées sur place en position combat avec ou sans sursaut, à droite puis à gauche</v>
      </c>
      <c r="AG46" s="285" t="str">
        <f>IF(ISBLANK($I46),"",VLOOKUP($I46,DATAS!$A$2:$BJ$20,55,0))</f>
        <v>E2 bis Maximum 3 Techniques en multidirectionnel, à droite puis à gauche</v>
      </c>
      <c r="AH46" s="285" t="str">
        <f>IF(ISBLANK($I46),"",VLOOKUP($I46,DATAS!$A$2:$BJ$20,56,0))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6" s="285" t="str">
        <f>IF(ISBLANK($I46),"",VLOOKUP($I46,DATAS!$A$2:$BJ$20,57,0))</f>
        <v>KIHON IPPON KUMITE 5 attaques , une fois à droite, une fois à gauche Oi Tsuki Jodan Gyaku Tsuki Shudan Mae Geri Mawashi geri Yoko Geri Mae Geri jambe avant</v>
      </c>
      <c r="AJ46" s="285" t="str">
        <f>IF(ISBLANK($I46),"",VLOOKUP($I46,DATAS!$A$2:$BJ$20,58,0))</f>
        <v>LISTE WKF 1 KATA ECOLE PRINCIPAL 1 KATA DANS LES GRADES WKF</v>
      </c>
      <c r="AK46" s="285" t="str">
        <f>IF(ISBLANK($I46),"",VLOOKUP($I46,DATAS!$A$2:$BJ$20,59,0))</f>
        <v>3 SEQUENCES MINIMUM</v>
      </c>
      <c r="AL46" s="285" t="str">
        <f>IF(ISBLANK($I46),"",VLOOKUP($I46,DATAS!$A$2:$BJ$20,60,0))</f>
        <v>3 Attaques annoncées, niveau annoncé, choisies par le jury Oi Tsuki Jodan Gyaku Tsuki Mae Geri Mawashi geri Yoko Geri Maete Tsuki</v>
      </c>
      <c r="AM46" s="285" t="str">
        <f>IF(ISBLANK($I46),"",VLOOKUP($I46,DATAS!$A$2:$BJ$20,61,0))</f>
        <v>1 assaut souple, 2 minutes maximum</v>
      </c>
      <c r="AN46" s="285" t="str">
        <f>IF(ISBLANK($I46),"",VLOOKUP($I46,DATAS!$A$2:$BJ$20,62,0))</f>
        <v>Kata ou Kumite, 5 participations à des compétitions officielles</v>
      </c>
      <c r="AO46" s="285" t="str">
        <f>IF(ISBLANK($I46),"",VLOOKUP($I46,DATAS!$A$2:$BJ$20,58,0))</f>
        <v>LISTE WKF 1 KATA ECOLE PRINCIPAL 1 KATA DANS LES GRADES WKF</v>
      </c>
    </row>
    <row r="47" spans="1:41" ht="23.25" customHeight="1" x14ac:dyDescent="0.2">
      <c r="A47" s="28" t="s">
        <v>44</v>
      </c>
      <c r="B47" s="238"/>
      <c r="C47" s="239"/>
      <c r="D47" s="240"/>
      <c r="E47" s="31"/>
      <c r="F47" s="32" t="str">
        <f t="shared" si="0"/>
        <v xml:space="preserve"> </v>
      </c>
      <c r="G47" s="32"/>
      <c r="H47" s="240"/>
      <c r="I47" s="243" t="s">
        <v>1339</v>
      </c>
      <c r="J47" s="241">
        <f>IF(ISBLANK(I47),"",VLOOKUP($I$7,DATAS!$A$2:$B$20,2,0))</f>
        <v>15</v>
      </c>
      <c r="K47" s="241" t="str">
        <f>IF(ISBLANK(J47),"",VLOOKUP($J$7,DATAS!$U$2:$V$20,2,0))</f>
        <v>CADETS 2</v>
      </c>
      <c r="L47" s="242" t="e">
        <f>IF(ISBLANK(VLOOKUP($B47,'RECAP PLAN DE SEANCE ADULTE'!$F$1:$G$4,2,0)),"",VLOOKUP($B47,'RECAP PLAN DE SEANCE ADULTE'!$F$1:$G$4,2,0))</f>
        <v>#N/A</v>
      </c>
      <c r="M47" s="241"/>
      <c r="N47" s="248"/>
      <c r="O47" s="240" t="str">
        <f>IF(ISBLANK(I47),"",VLOOKUP(I47,DATAS!$G$3:$H$21,2,0))</f>
        <v>TEKKI SHODAN-HEIAN SHODAN-HEIAN NIDAN-HEIAN SANDAN-HEIAN YONDAN-HEIAN GODAN</v>
      </c>
      <c r="P47" s="240" t="str">
        <f>IF(ISBLANK(I47),"",VLOOKUP(I47,DATAS!$G$3:$I$21,3,0))</f>
        <v>TEKKI SHODAN-HEIAN SHODAN-HEIAN NIDAN-HEIAN SANDAN-HEIAN YONDAN-HEIAN GODAN</v>
      </c>
      <c r="Q47" s="240" t="str">
        <f>IF(ISBLANK(I47),"",VLOOKUP(I47,DATAS!$G$3:$J$21,4,0))</f>
        <v>5 PINAN - NAIFANCHI SHODAN-KATA KIHON KUMITE</v>
      </c>
      <c r="R47" s="240" t="str">
        <f>IF(ISBLANK(I47),"",VLOOKUP(I47,DATAS!$G$3:$K$21,5,0))</f>
        <v>5 PINAN-NAIFANSHI SHODAN</v>
      </c>
      <c r="S47" s="240" t="str">
        <f>IF(ISBLANK(I47),"",VLOOKUP(I47,DATAS!$G$3:$L$21,6,0))</f>
        <v>SANCHIN-GEKI SAI DAI ICHI-GEKI SAI DAI NI-SAIFA-SEYUNCHIN</v>
      </c>
      <c r="T47" s="240" t="str">
        <f>IF(ISBLANK(I47),"",VLOOKUP(I47,DATAS!$G$3:$M$21,7,0))</f>
        <v>5 PINAN-TSUKI NO KATA</v>
      </c>
      <c r="U47" s="240" t="str">
        <f>IF(ISBLANK(I47),"",VLOOKUP(I47,DATAS!$G$3:$N$21,8,0))</f>
        <v>SANSHIN-KANSHIWA-KANSHU-SEICHIN-SEISAN</v>
      </c>
      <c r="V47" s="240">
        <f>IF(ISBLANK(I47),"",VLOOKUP(I47,DATAS!$G$3:$O$21,9,0))</f>
        <v>0</v>
      </c>
      <c r="W47" s="240">
        <f>IF(ISBLANK(I47),"",VLOOKUP(I47,DATAS!$G$3:$P$21,10,0))</f>
        <v>0</v>
      </c>
      <c r="X47" s="240" t="str">
        <f>IF(ISBLANK(I47),"",VLOOKUP(I47,DATAS!$G$3:$Q$21,11,0))</f>
        <v>5 HEIAN-BASSAI</v>
      </c>
      <c r="Y47" s="240" t="str">
        <f>IF(ISBLANK(I47),"",VLOOKUP(I47,DATAS!$G$3:$R$21,12,0))</f>
        <v>5 PINAN-PATSAI DAI</v>
      </c>
      <c r="Z47" s="240" t="str">
        <f>IF(ISBLANK(I47),"",VLOOKUP(I47,DATAS!$G$3:$S$21,13,0))</f>
        <v>5 PINAN - NAIHANSHI SHODAN</v>
      </c>
      <c r="AA47" s="240">
        <f>IF(ISBLANK(J47),"",VLOOKUP(I47,DATAS!$G$3:$T$21,14,0))</f>
        <v>0</v>
      </c>
      <c r="AB47" s="38"/>
      <c r="AC47" s="38"/>
      <c r="AD47" s="38"/>
      <c r="AE47" s="38"/>
      <c r="AF47" s="285" t="str">
        <f>IF(ISBLANK($I47),"",VLOOKUP($I47,DATAS!$A$2:$BJ$20,54,0))</f>
        <v>E2 Maximum 3 Techniques de base exécutées sur place en position combat avec ou sans sursaut, à droite puis à gauche</v>
      </c>
      <c r="AG47" s="285" t="str">
        <f>IF(ISBLANK($I47),"",VLOOKUP($I47,DATAS!$A$2:$BJ$20,55,0))</f>
        <v>E2 bis Maximum 3 Techniques en multidirectionnel, à droite puis à gauche</v>
      </c>
      <c r="AH47" s="285" t="str">
        <f>IF(ISBLANK($I47),"",VLOOKUP($I47,DATAS!$A$2:$BJ$20,56,0))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7" s="285" t="str">
        <f>IF(ISBLANK($I47),"",VLOOKUP($I47,DATAS!$A$2:$BJ$20,57,0))</f>
        <v>KIHON IPPON KUMITE 5 attaques , une fois à droite, une fois à gauche Oi Tsuki Jodan Gyaku Tsuki Shudan Mae Geri Mawashi geri Yoko Geri Mae Geri jambe avant</v>
      </c>
      <c r="AJ47" s="285" t="str">
        <f>IF(ISBLANK($I47),"",VLOOKUP($I47,DATAS!$A$2:$BJ$20,58,0))</f>
        <v>LISTE WKF 1 KATA ECOLE PRINCIPAL 1 KATA DANS LES GRADES WKF</v>
      </c>
      <c r="AK47" s="285" t="str">
        <f>IF(ISBLANK($I47),"",VLOOKUP($I47,DATAS!$A$2:$BJ$20,59,0))</f>
        <v>3 SEQUENCES MINIMUM</v>
      </c>
      <c r="AL47" s="285" t="str">
        <f>IF(ISBLANK($I47),"",VLOOKUP($I47,DATAS!$A$2:$BJ$20,60,0))</f>
        <v>3 Attaques annoncées, niveau annoncé, choisies par le jury Oi Tsuki Jodan Gyaku Tsuki Mae Geri Mawashi geri Yoko Geri Maete Tsuki</v>
      </c>
      <c r="AM47" s="285" t="str">
        <f>IF(ISBLANK($I47),"",VLOOKUP($I47,DATAS!$A$2:$BJ$20,61,0))</f>
        <v>1 assaut souple, 2 minutes maximum</v>
      </c>
      <c r="AN47" s="285" t="str">
        <f>IF(ISBLANK($I47),"",VLOOKUP($I47,DATAS!$A$2:$BJ$20,62,0))</f>
        <v>Kata ou Kumite, 5 participations à des compétitions officielles</v>
      </c>
      <c r="AO47" s="285" t="str">
        <f>IF(ISBLANK($I47),"",VLOOKUP($I47,DATAS!$A$2:$BJ$20,58,0))</f>
        <v>LISTE WKF 1 KATA ECOLE PRINCIPAL 1 KATA DANS LES GRADES WKF</v>
      </c>
    </row>
    <row r="48" spans="1:41" ht="23.25" customHeight="1" x14ac:dyDescent="0.2">
      <c r="A48" s="28" t="s">
        <v>45</v>
      </c>
      <c r="B48" s="238"/>
      <c r="C48" s="239"/>
      <c r="D48" s="240"/>
      <c r="E48" s="31"/>
      <c r="F48" s="32" t="str">
        <f t="shared" si="0"/>
        <v xml:space="preserve"> </v>
      </c>
      <c r="G48" s="32"/>
      <c r="H48" s="240"/>
      <c r="I48" s="243" t="s">
        <v>1339</v>
      </c>
      <c r="J48" s="241">
        <f>IF(ISBLANK(I48),"",VLOOKUP($I$7,DATAS!$A$2:$B$20,2,0))</f>
        <v>15</v>
      </c>
      <c r="K48" s="241" t="str">
        <f>IF(ISBLANK(J48),"",VLOOKUP($J$7,DATAS!$U$2:$V$20,2,0))</f>
        <v>CADETS 2</v>
      </c>
      <c r="L48" s="242" t="e">
        <f>IF(ISBLANK(VLOOKUP($B48,'RECAP PLAN DE SEANCE ADULTE'!$F$1:$G$4,2,0)),"",VLOOKUP($B48,'RECAP PLAN DE SEANCE ADULTE'!$F$1:$G$4,2,0))</f>
        <v>#N/A</v>
      </c>
      <c r="M48" s="241"/>
      <c r="N48" s="248"/>
      <c r="O48" s="240" t="str">
        <f>IF(ISBLANK(I48),"",VLOOKUP(I48,DATAS!$G$3:$H$21,2,0))</f>
        <v>TEKKI SHODAN-HEIAN SHODAN-HEIAN NIDAN-HEIAN SANDAN-HEIAN YONDAN-HEIAN GODAN</v>
      </c>
      <c r="P48" s="240" t="str">
        <f>IF(ISBLANK(I48),"",VLOOKUP(I48,DATAS!$G$3:$I$21,3,0))</f>
        <v>TEKKI SHODAN-HEIAN SHODAN-HEIAN NIDAN-HEIAN SANDAN-HEIAN YONDAN-HEIAN GODAN</v>
      </c>
      <c r="Q48" s="240" t="str">
        <f>IF(ISBLANK(I48),"",VLOOKUP(I48,DATAS!$G$3:$J$21,4,0))</f>
        <v>5 PINAN - NAIFANCHI SHODAN-KATA KIHON KUMITE</v>
      </c>
      <c r="R48" s="240" t="str">
        <f>IF(ISBLANK(I48),"",VLOOKUP(I48,DATAS!$G$3:$K$21,5,0))</f>
        <v>5 PINAN-NAIFANSHI SHODAN</v>
      </c>
      <c r="S48" s="240" t="str">
        <f>IF(ISBLANK(I48),"",VLOOKUP(I48,DATAS!$G$3:$L$21,6,0))</f>
        <v>SANCHIN-GEKI SAI DAI ICHI-GEKI SAI DAI NI-SAIFA-SEYUNCHIN</v>
      </c>
      <c r="T48" s="240" t="str">
        <f>IF(ISBLANK(I48),"",VLOOKUP(I48,DATAS!$G$3:$M$21,7,0))</f>
        <v>5 PINAN-TSUKI NO KATA</v>
      </c>
      <c r="U48" s="240" t="str">
        <f>IF(ISBLANK(I48),"",VLOOKUP(I48,DATAS!$G$3:$N$21,8,0))</f>
        <v>SANSHIN-KANSHIWA-KANSHU-SEICHIN-SEISAN</v>
      </c>
      <c r="V48" s="240">
        <f>IF(ISBLANK(I48),"",VLOOKUP(I48,DATAS!$G$3:$O$21,9,0))</f>
        <v>0</v>
      </c>
      <c r="W48" s="240">
        <f>IF(ISBLANK(I48),"",VLOOKUP(I48,DATAS!$G$3:$P$21,10,0))</f>
        <v>0</v>
      </c>
      <c r="X48" s="240" t="str">
        <f>IF(ISBLANK(I48),"",VLOOKUP(I48,DATAS!$G$3:$Q$21,11,0))</f>
        <v>5 HEIAN-BASSAI</v>
      </c>
      <c r="Y48" s="240" t="str">
        <f>IF(ISBLANK(I48),"",VLOOKUP(I48,DATAS!$G$3:$R$21,12,0))</f>
        <v>5 PINAN-PATSAI DAI</v>
      </c>
      <c r="Z48" s="240" t="str">
        <f>IF(ISBLANK(I48),"",VLOOKUP(I48,DATAS!$G$3:$S$21,13,0))</f>
        <v>5 PINAN - NAIHANSHI SHODAN</v>
      </c>
      <c r="AA48" s="240">
        <f>IF(ISBLANK(J48),"",VLOOKUP(I48,DATAS!$G$3:$T$21,14,0))</f>
        <v>0</v>
      </c>
      <c r="AB48" s="38"/>
      <c r="AC48" s="38"/>
      <c r="AD48" s="38"/>
      <c r="AE48" s="38"/>
      <c r="AF48" s="285" t="str">
        <f>IF(ISBLANK($I48),"",VLOOKUP($I48,DATAS!$A$2:$BJ$20,54,0))</f>
        <v>E2 Maximum 3 Techniques de base exécutées sur place en position combat avec ou sans sursaut, à droite puis à gauche</v>
      </c>
      <c r="AG48" s="285" t="str">
        <f>IF(ISBLANK($I48),"",VLOOKUP($I48,DATAS!$A$2:$BJ$20,55,0))</f>
        <v>E2 bis Maximum 3 Techniques en multidirectionnel, à droite puis à gauche</v>
      </c>
      <c r="AH48" s="285" t="str">
        <f>IF(ISBLANK($I48),"",VLOOKUP($I48,DATAS!$A$2:$BJ$20,56,0))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8" s="285" t="str">
        <f>IF(ISBLANK($I48),"",VLOOKUP($I48,DATAS!$A$2:$BJ$20,57,0))</f>
        <v>KIHON IPPON KUMITE 5 attaques , une fois à droite, une fois à gauche Oi Tsuki Jodan Gyaku Tsuki Shudan Mae Geri Mawashi geri Yoko Geri Mae Geri jambe avant</v>
      </c>
      <c r="AJ48" s="285" t="str">
        <f>IF(ISBLANK($I48),"",VLOOKUP($I48,DATAS!$A$2:$BJ$20,58,0))</f>
        <v>LISTE WKF 1 KATA ECOLE PRINCIPAL 1 KATA DANS LES GRADES WKF</v>
      </c>
      <c r="AK48" s="285" t="str">
        <f>IF(ISBLANK($I48),"",VLOOKUP($I48,DATAS!$A$2:$BJ$20,59,0))</f>
        <v>3 SEQUENCES MINIMUM</v>
      </c>
      <c r="AL48" s="285" t="str">
        <f>IF(ISBLANK($I48),"",VLOOKUP($I48,DATAS!$A$2:$BJ$20,60,0))</f>
        <v>3 Attaques annoncées, niveau annoncé, choisies par le jury Oi Tsuki Jodan Gyaku Tsuki Mae Geri Mawashi geri Yoko Geri Maete Tsuki</v>
      </c>
      <c r="AM48" s="285" t="str">
        <f>IF(ISBLANK($I48),"",VLOOKUP($I48,DATAS!$A$2:$BJ$20,61,0))</f>
        <v>1 assaut souple, 2 minutes maximum</v>
      </c>
      <c r="AN48" s="285" t="str">
        <f>IF(ISBLANK($I48),"",VLOOKUP($I48,DATAS!$A$2:$BJ$20,62,0))</f>
        <v>Kata ou Kumite, 5 participations à des compétitions officielles</v>
      </c>
      <c r="AO48" s="285" t="str">
        <f>IF(ISBLANK($I48),"",VLOOKUP($I48,DATAS!$A$2:$BJ$20,58,0))</f>
        <v>LISTE WKF 1 KATA ECOLE PRINCIPAL 1 KATA DANS LES GRADES WKF</v>
      </c>
    </row>
    <row r="49" spans="1:41" ht="23.25" customHeight="1" x14ac:dyDescent="0.2">
      <c r="A49" s="28" t="s">
        <v>46</v>
      </c>
      <c r="B49" s="238"/>
      <c r="C49" s="239"/>
      <c r="D49" s="240"/>
      <c r="E49" s="31"/>
      <c r="F49" s="32" t="str">
        <f t="shared" si="0"/>
        <v xml:space="preserve"> </v>
      </c>
      <c r="G49" s="32"/>
      <c r="H49" s="240"/>
      <c r="I49" s="243" t="s">
        <v>1339</v>
      </c>
      <c r="J49" s="241">
        <f>IF(ISBLANK(I49),"",VLOOKUP($I$7,DATAS!$A$2:$B$20,2,0))</f>
        <v>15</v>
      </c>
      <c r="K49" s="241" t="str">
        <f>IF(ISBLANK(J49),"",VLOOKUP($J$7,DATAS!$U$2:$V$20,2,0))</f>
        <v>CADETS 2</v>
      </c>
      <c r="L49" s="242" t="e">
        <f>IF(ISBLANK(VLOOKUP($B49,'RECAP PLAN DE SEANCE ADULTE'!$F$1:$G$4,2,0)),"",VLOOKUP($B49,'RECAP PLAN DE SEANCE ADULTE'!$F$1:$G$4,2,0))</f>
        <v>#N/A</v>
      </c>
      <c r="M49" s="241"/>
      <c r="N49" s="248"/>
      <c r="O49" s="240" t="str">
        <f>IF(ISBLANK(I49),"",VLOOKUP(I49,DATAS!$G$3:$H$21,2,0))</f>
        <v>TEKKI SHODAN-HEIAN SHODAN-HEIAN NIDAN-HEIAN SANDAN-HEIAN YONDAN-HEIAN GODAN</v>
      </c>
      <c r="P49" s="240" t="str">
        <f>IF(ISBLANK(I49),"",VLOOKUP(I49,DATAS!$G$3:$I$21,3,0))</f>
        <v>TEKKI SHODAN-HEIAN SHODAN-HEIAN NIDAN-HEIAN SANDAN-HEIAN YONDAN-HEIAN GODAN</v>
      </c>
      <c r="Q49" s="240" t="str">
        <f>IF(ISBLANK(I49),"",VLOOKUP(I49,DATAS!$G$3:$J$21,4,0))</f>
        <v>5 PINAN - NAIFANCHI SHODAN-KATA KIHON KUMITE</v>
      </c>
      <c r="R49" s="240" t="str">
        <f>IF(ISBLANK(I49),"",VLOOKUP(I49,DATAS!$G$3:$K$21,5,0))</f>
        <v>5 PINAN-NAIFANSHI SHODAN</v>
      </c>
      <c r="S49" s="240" t="str">
        <f>IF(ISBLANK(I49),"",VLOOKUP(I49,DATAS!$G$3:$L$21,6,0))</f>
        <v>SANCHIN-GEKI SAI DAI ICHI-GEKI SAI DAI NI-SAIFA-SEYUNCHIN</v>
      </c>
      <c r="T49" s="240" t="str">
        <f>IF(ISBLANK(I49),"",VLOOKUP(I49,DATAS!$G$3:$M$21,7,0))</f>
        <v>5 PINAN-TSUKI NO KATA</v>
      </c>
      <c r="U49" s="240" t="str">
        <f>IF(ISBLANK(I49),"",VLOOKUP(I49,DATAS!$G$3:$N$21,8,0))</f>
        <v>SANSHIN-KANSHIWA-KANSHU-SEICHIN-SEISAN</v>
      </c>
      <c r="V49" s="240">
        <f>IF(ISBLANK(I49),"",VLOOKUP(I49,DATAS!$G$3:$O$21,9,0))</f>
        <v>0</v>
      </c>
      <c r="W49" s="240">
        <f>IF(ISBLANK(I49),"",VLOOKUP(I49,DATAS!$G$3:$P$21,10,0))</f>
        <v>0</v>
      </c>
      <c r="X49" s="240" t="str">
        <f>IF(ISBLANK(I49),"",VLOOKUP(I49,DATAS!$G$3:$Q$21,11,0))</f>
        <v>5 HEIAN-BASSAI</v>
      </c>
      <c r="Y49" s="240" t="str">
        <f>IF(ISBLANK(I49),"",VLOOKUP(I49,DATAS!$G$3:$R$21,12,0))</f>
        <v>5 PINAN-PATSAI DAI</v>
      </c>
      <c r="Z49" s="240" t="str">
        <f>IF(ISBLANK(I49),"",VLOOKUP(I49,DATAS!$G$3:$S$21,13,0))</f>
        <v>5 PINAN - NAIHANSHI SHODAN</v>
      </c>
      <c r="AA49" s="240">
        <f>IF(ISBLANK(J49),"",VLOOKUP(I49,DATAS!$G$3:$T$21,14,0))</f>
        <v>0</v>
      </c>
      <c r="AB49" s="38"/>
      <c r="AC49" s="38"/>
      <c r="AD49" s="38"/>
      <c r="AE49" s="38"/>
      <c r="AF49" s="285" t="str">
        <f>IF(ISBLANK($I49),"",VLOOKUP($I49,DATAS!$A$2:$BJ$20,54,0))</f>
        <v>E2 Maximum 3 Techniques de base exécutées sur place en position combat avec ou sans sursaut, à droite puis à gauche</v>
      </c>
      <c r="AG49" s="285" t="str">
        <f>IF(ISBLANK($I49),"",VLOOKUP($I49,DATAS!$A$2:$BJ$20,55,0))</f>
        <v>E2 bis Maximum 3 Techniques en multidirectionnel, à droite puis à gauche</v>
      </c>
      <c r="AH49" s="285" t="str">
        <f>IF(ISBLANK($I49),"",VLOOKUP($I49,DATAS!$A$2:$BJ$20,56,0))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49" s="285" t="str">
        <f>IF(ISBLANK($I49),"",VLOOKUP($I49,DATAS!$A$2:$BJ$20,57,0))</f>
        <v>KIHON IPPON KUMITE 5 attaques , une fois à droite, une fois à gauche Oi Tsuki Jodan Gyaku Tsuki Shudan Mae Geri Mawashi geri Yoko Geri Mae Geri jambe avant</v>
      </c>
      <c r="AJ49" s="285" t="str">
        <f>IF(ISBLANK($I49),"",VLOOKUP($I49,DATAS!$A$2:$BJ$20,58,0))</f>
        <v>LISTE WKF 1 KATA ECOLE PRINCIPAL 1 KATA DANS LES GRADES WKF</v>
      </c>
      <c r="AK49" s="285" t="str">
        <f>IF(ISBLANK($I49),"",VLOOKUP($I49,DATAS!$A$2:$BJ$20,59,0))</f>
        <v>3 SEQUENCES MINIMUM</v>
      </c>
      <c r="AL49" s="285" t="str">
        <f>IF(ISBLANK($I49),"",VLOOKUP($I49,DATAS!$A$2:$BJ$20,60,0))</f>
        <v>3 Attaques annoncées, niveau annoncé, choisies par le jury Oi Tsuki Jodan Gyaku Tsuki Mae Geri Mawashi geri Yoko Geri Maete Tsuki</v>
      </c>
      <c r="AM49" s="285" t="str">
        <f>IF(ISBLANK($I49),"",VLOOKUP($I49,DATAS!$A$2:$BJ$20,61,0))</f>
        <v>1 assaut souple, 2 minutes maximum</v>
      </c>
      <c r="AN49" s="285" t="str">
        <f>IF(ISBLANK($I49),"",VLOOKUP($I49,DATAS!$A$2:$BJ$20,62,0))</f>
        <v>Kata ou Kumite, 5 participations à des compétitions officielles</v>
      </c>
      <c r="AO49" s="285" t="str">
        <f>IF(ISBLANK($I49),"",VLOOKUP($I49,DATAS!$A$2:$BJ$20,58,0))</f>
        <v>LISTE WKF 1 KATA ECOLE PRINCIPAL 1 KATA DANS LES GRADES WKF</v>
      </c>
    </row>
    <row r="50" spans="1:41" ht="23.25" customHeight="1" x14ac:dyDescent="0.2">
      <c r="A50" s="28" t="s">
        <v>47</v>
      </c>
      <c r="B50" s="238"/>
      <c r="C50" s="239"/>
      <c r="D50" s="240"/>
      <c r="E50" s="31"/>
      <c r="F50" s="32" t="str">
        <f t="shared" si="0"/>
        <v xml:space="preserve"> </v>
      </c>
      <c r="G50" s="32"/>
      <c r="H50" s="240"/>
      <c r="I50" s="243" t="s">
        <v>1339</v>
      </c>
      <c r="J50" s="241">
        <f>IF(ISBLANK(I50),"",VLOOKUP($I$7,DATAS!$A$2:$B$20,2,0))</f>
        <v>15</v>
      </c>
      <c r="K50" s="241" t="str">
        <f>IF(ISBLANK(J50),"",VLOOKUP($J$7,DATAS!$U$2:$V$20,2,0))</f>
        <v>CADETS 2</v>
      </c>
      <c r="L50" s="242" t="e">
        <f>IF(ISBLANK(VLOOKUP($B50,'RECAP PLAN DE SEANCE ADULTE'!$F$1:$G$4,2,0)),"",VLOOKUP($B50,'RECAP PLAN DE SEANCE ADULTE'!$F$1:$G$4,2,0))</f>
        <v>#N/A</v>
      </c>
      <c r="M50" s="241"/>
      <c r="N50" s="248"/>
      <c r="O50" s="240" t="str">
        <f>IF(ISBLANK(I50),"",VLOOKUP(I50,DATAS!$G$3:$H$21,2,0))</f>
        <v>TEKKI SHODAN-HEIAN SHODAN-HEIAN NIDAN-HEIAN SANDAN-HEIAN YONDAN-HEIAN GODAN</v>
      </c>
      <c r="P50" s="240" t="str">
        <f>IF(ISBLANK(I50),"",VLOOKUP(I50,DATAS!$G$3:$I$21,3,0))</f>
        <v>TEKKI SHODAN-HEIAN SHODAN-HEIAN NIDAN-HEIAN SANDAN-HEIAN YONDAN-HEIAN GODAN</v>
      </c>
      <c r="Q50" s="240" t="str">
        <f>IF(ISBLANK(I50),"",VLOOKUP(I50,DATAS!$G$3:$J$21,4,0))</f>
        <v>5 PINAN - NAIFANCHI SHODAN-KATA KIHON KUMITE</v>
      </c>
      <c r="R50" s="240" t="str">
        <f>IF(ISBLANK(I50),"",VLOOKUP(I50,DATAS!$G$3:$K$21,5,0))</f>
        <v>5 PINAN-NAIFANSHI SHODAN</v>
      </c>
      <c r="S50" s="240" t="str">
        <f>IF(ISBLANK(I50),"",VLOOKUP(I50,DATAS!$G$3:$L$21,6,0))</f>
        <v>SANCHIN-GEKI SAI DAI ICHI-GEKI SAI DAI NI-SAIFA-SEYUNCHIN</v>
      </c>
      <c r="T50" s="240" t="str">
        <f>IF(ISBLANK(I50),"",VLOOKUP(I50,DATAS!$G$3:$M$21,7,0))</f>
        <v>5 PINAN-TSUKI NO KATA</v>
      </c>
      <c r="U50" s="240" t="str">
        <f>IF(ISBLANK(I50),"",VLOOKUP(I50,DATAS!$G$3:$N$21,8,0))</f>
        <v>SANSHIN-KANSHIWA-KANSHU-SEICHIN-SEISAN</v>
      </c>
      <c r="V50" s="240">
        <f>IF(ISBLANK(I50),"",VLOOKUP(I50,DATAS!$G$3:$O$21,9,0))</f>
        <v>0</v>
      </c>
      <c r="W50" s="240">
        <f>IF(ISBLANK(I50),"",VLOOKUP(I50,DATAS!$G$3:$P$21,10,0))</f>
        <v>0</v>
      </c>
      <c r="X50" s="240" t="str">
        <f>IF(ISBLANK(I50),"",VLOOKUP(I50,DATAS!$G$3:$Q$21,11,0))</f>
        <v>5 HEIAN-BASSAI</v>
      </c>
      <c r="Y50" s="240" t="str">
        <f>IF(ISBLANK(I50),"",VLOOKUP(I50,DATAS!$G$3:$R$21,12,0))</f>
        <v>5 PINAN-PATSAI DAI</v>
      </c>
      <c r="Z50" s="240" t="str">
        <f>IF(ISBLANK(I50),"",VLOOKUP(I50,DATAS!$G$3:$S$21,13,0))</f>
        <v>5 PINAN - NAIHANSHI SHODAN</v>
      </c>
      <c r="AA50" s="240">
        <f>IF(ISBLANK(J50),"",VLOOKUP(I50,DATAS!$G$3:$T$21,14,0))</f>
        <v>0</v>
      </c>
      <c r="AB50" s="38"/>
      <c r="AC50" s="38"/>
      <c r="AD50" s="38"/>
      <c r="AE50" s="38"/>
      <c r="AF50" s="285" t="str">
        <f>IF(ISBLANK($I50),"",VLOOKUP($I50,DATAS!$A$2:$BJ$20,54,0))</f>
        <v>E2 Maximum 3 Techniques de base exécutées sur place en position combat avec ou sans sursaut, à droite puis à gauche</v>
      </c>
      <c r="AG50" s="285" t="str">
        <f>IF(ISBLANK($I50),"",VLOOKUP($I50,DATAS!$A$2:$BJ$20,55,0))</f>
        <v>E2 bis Maximum 3 Techniques en multidirectionnel, à droite puis à gauche</v>
      </c>
      <c r="AH50" s="285" t="str">
        <f>IF(ISBLANK($I50),"",VLOOKUP($I50,DATAS!$A$2:$BJ$20,56,0))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0" s="285" t="str">
        <f>IF(ISBLANK($I50),"",VLOOKUP($I50,DATAS!$A$2:$BJ$20,57,0))</f>
        <v>KIHON IPPON KUMITE 5 attaques , une fois à droite, une fois à gauche Oi Tsuki Jodan Gyaku Tsuki Shudan Mae Geri Mawashi geri Yoko Geri Mae Geri jambe avant</v>
      </c>
      <c r="AJ50" s="285" t="str">
        <f>IF(ISBLANK($I50),"",VLOOKUP($I50,DATAS!$A$2:$BJ$20,58,0))</f>
        <v>LISTE WKF 1 KATA ECOLE PRINCIPAL 1 KATA DANS LES GRADES WKF</v>
      </c>
      <c r="AK50" s="285" t="str">
        <f>IF(ISBLANK($I50),"",VLOOKUP($I50,DATAS!$A$2:$BJ$20,59,0))</f>
        <v>3 SEQUENCES MINIMUM</v>
      </c>
      <c r="AL50" s="285" t="str">
        <f>IF(ISBLANK($I50),"",VLOOKUP($I50,DATAS!$A$2:$BJ$20,60,0))</f>
        <v>3 Attaques annoncées, niveau annoncé, choisies par le jury Oi Tsuki Jodan Gyaku Tsuki Mae Geri Mawashi geri Yoko Geri Maete Tsuki</v>
      </c>
      <c r="AM50" s="285" t="str">
        <f>IF(ISBLANK($I50),"",VLOOKUP($I50,DATAS!$A$2:$BJ$20,61,0))</f>
        <v>1 assaut souple, 2 minutes maximum</v>
      </c>
      <c r="AN50" s="285" t="str">
        <f>IF(ISBLANK($I50),"",VLOOKUP($I50,DATAS!$A$2:$BJ$20,62,0))</f>
        <v>Kata ou Kumite, 5 participations à des compétitions officielles</v>
      </c>
      <c r="AO50" s="285" t="str">
        <f>IF(ISBLANK($I50),"",VLOOKUP($I50,DATAS!$A$2:$BJ$20,58,0))</f>
        <v>LISTE WKF 1 KATA ECOLE PRINCIPAL 1 KATA DANS LES GRADES WKF</v>
      </c>
    </row>
    <row r="51" spans="1:41" ht="23.25" customHeight="1" x14ac:dyDescent="0.2">
      <c r="A51" s="28" t="s">
        <v>48</v>
      </c>
      <c r="B51" s="238"/>
      <c r="C51" s="239"/>
      <c r="D51" s="240"/>
      <c r="E51" s="31"/>
      <c r="F51" s="32" t="str">
        <f t="shared" si="0"/>
        <v xml:space="preserve"> </v>
      </c>
      <c r="G51" s="32"/>
      <c r="H51" s="240"/>
      <c r="I51" s="243" t="s">
        <v>1339</v>
      </c>
      <c r="J51" s="241">
        <f>IF(ISBLANK(I51),"",VLOOKUP($I$7,DATAS!$A$2:$B$20,2,0))</f>
        <v>15</v>
      </c>
      <c r="K51" s="241" t="str">
        <f>IF(ISBLANK(J51),"",VLOOKUP($J$7,DATAS!$U$2:$V$20,2,0))</f>
        <v>CADETS 2</v>
      </c>
      <c r="L51" s="242" t="e">
        <f>IF(ISBLANK(VLOOKUP($B51,'RECAP PLAN DE SEANCE ADULTE'!$F$1:$G$4,2,0)),"",VLOOKUP($B51,'RECAP PLAN DE SEANCE ADULTE'!$F$1:$G$4,2,0))</f>
        <v>#N/A</v>
      </c>
      <c r="M51" s="241"/>
      <c r="N51" s="248"/>
      <c r="O51" s="240" t="str">
        <f>IF(ISBLANK(I51),"",VLOOKUP(I51,DATAS!$G$3:$H$21,2,0))</f>
        <v>TEKKI SHODAN-HEIAN SHODAN-HEIAN NIDAN-HEIAN SANDAN-HEIAN YONDAN-HEIAN GODAN</v>
      </c>
      <c r="P51" s="240" t="str">
        <f>IF(ISBLANK(I51),"",VLOOKUP(I51,DATAS!$G$3:$I$21,3,0))</f>
        <v>TEKKI SHODAN-HEIAN SHODAN-HEIAN NIDAN-HEIAN SANDAN-HEIAN YONDAN-HEIAN GODAN</v>
      </c>
      <c r="Q51" s="240" t="str">
        <f>IF(ISBLANK(I51),"",VLOOKUP(I51,DATAS!$G$3:$J$21,4,0))</f>
        <v>5 PINAN - NAIFANCHI SHODAN-KATA KIHON KUMITE</v>
      </c>
      <c r="R51" s="240" t="str">
        <f>IF(ISBLANK(I51),"",VLOOKUP(I51,DATAS!$G$3:$K$21,5,0))</f>
        <v>5 PINAN-NAIFANSHI SHODAN</v>
      </c>
      <c r="S51" s="240" t="str">
        <f>IF(ISBLANK(I51),"",VLOOKUP(I51,DATAS!$G$3:$L$21,6,0))</f>
        <v>SANCHIN-GEKI SAI DAI ICHI-GEKI SAI DAI NI-SAIFA-SEYUNCHIN</v>
      </c>
      <c r="T51" s="240" t="str">
        <f>IF(ISBLANK(I51),"",VLOOKUP(I51,DATAS!$G$3:$M$21,7,0))</f>
        <v>5 PINAN-TSUKI NO KATA</v>
      </c>
      <c r="U51" s="240" t="str">
        <f>IF(ISBLANK(I51),"",VLOOKUP(I51,DATAS!$G$3:$N$21,8,0))</f>
        <v>SANSHIN-KANSHIWA-KANSHU-SEICHIN-SEISAN</v>
      </c>
      <c r="V51" s="240">
        <f>IF(ISBLANK(I51),"",VLOOKUP(I51,DATAS!$G$3:$O$21,9,0))</f>
        <v>0</v>
      </c>
      <c r="W51" s="240">
        <f>IF(ISBLANK(I51),"",VLOOKUP(I51,DATAS!$G$3:$P$21,10,0))</f>
        <v>0</v>
      </c>
      <c r="X51" s="240" t="str">
        <f>IF(ISBLANK(I51),"",VLOOKUP(I51,DATAS!$G$3:$Q$21,11,0))</f>
        <v>5 HEIAN-BASSAI</v>
      </c>
      <c r="Y51" s="240" t="str">
        <f>IF(ISBLANK(I51),"",VLOOKUP(I51,DATAS!$G$3:$R$21,12,0))</f>
        <v>5 PINAN-PATSAI DAI</v>
      </c>
      <c r="Z51" s="240" t="str">
        <f>IF(ISBLANK(I51),"",VLOOKUP(I51,DATAS!$G$3:$S$21,13,0))</f>
        <v>5 PINAN - NAIHANSHI SHODAN</v>
      </c>
      <c r="AA51" s="240">
        <f>IF(ISBLANK(J51),"",VLOOKUP(I51,DATAS!$G$3:$T$21,14,0))</f>
        <v>0</v>
      </c>
      <c r="AB51" s="38"/>
      <c r="AC51" s="38"/>
      <c r="AD51" s="38"/>
      <c r="AE51" s="38"/>
      <c r="AF51" s="285" t="str">
        <f>IF(ISBLANK($I51),"",VLOOKUP($I51,DATAS!$A$2:$BJ$20,54,0))</f>
        <v>E2 Maximum 3 Techniques de base exécutées sur place en position combat avec ou sans sursaut, à droite puis à gauche</v>
      </c>
      <c r="AG51" s="285" t="str">
        <f>IF(ISBLANK($I51),"",VLOOKUP($I51,DATAS!$A$2:$BJ$20,55,0))</f>
        <v>E2 bis Maximum 3 Techniques en multidirectionnel, à droite puis à gauche</v>
      </c>
      <c r="AH51" s="285" t="str">
        <f>IF(ISBLANK($I51),"",VLOOKUP($I51,DATAS!$A$2:$BJ$20,56,0))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1" s="285" t="str">
        <f>IF(ISBLANK($I51),"",VLOOKUP($I51,DATAS!$A$2:$BJ$20,57,0))</f>
        <v>KIHON IPPON KUMITE 5 attaques , une fois à droite, une fois à gauche Oi Tsuki Jodan Gyaku Tsuki Shudan Mae Geri Mawashi geri Yoko Geri Mae Geri jambe avant</v>
      </c>
      <c r="AJ51" s="285" t="str">
        <f>IF(ISBLANK($I51),"",VLOOKUP($I51,DATAS!$A$2:$BJ$20,58,0))</f>
        <v>LISTE WKF 1 KATA ECOLE PRINCIPAL 1 KATA DANS LES GRADES WKF</v>
      </c>
      <c r="AK51" s="285" t="str">
        <f>IF(ISBLANK($I51),"",VLOOKUP($I51,DATAS!$A$2:$BJ$20,59,0))</f>
        <v>3 SEQUENCES MINIMUM</v>
      </c>
      <c r="AL51" s="285" t="str">
        <f>IF(ISBLANK($I51),"",VLOOKUP($I51,DATAS!$A$2:$BJ$20,60,0))</f>
        <v>3 Attaques annoncées, niveau annoncé, choisies par le jury Oi Tsuki Jodan Gyaku Tsuki Mae Geri Mawashi geri Yoko Geri Maete Tsuki</v>
      </c>
      <c r="AM51" s="285" t="str">
        <f>IF(ISBLANK($I51),"",VLOOKUP($I51,DATAS!$A$2:$BJ$20,61,0))</f>
        <v>1 assaut souple, 2 minutes maximum</v>
      </c>
      <c r="AN51" s="285" t="str">
        <f>IF(ISBLANK($I51),"",VLOOKUP($I51,DATAS!$A$2:$BJ$20,62,0))</f>
        <v>Kata ou Kumite, 5 participations à des compétitions officielles</v>
      </c>
      <c r="AO51" s="285" t="str">
        <f>IF(ISBLANK($I51),"",VLOOKUP($I51,DATAS!$A$2:$BJ$20,58,0))</f>
        <v>LISTE WKF 1 KATA ECOLE PRINCIPAL 1 KATA DANS LES GRADES WKF</v>
      </c>
    </row>
    <row r="52" spans="1:41" ht="23.25" customHeight="1" x14ac:dyDescent="0.2">
      <c r="A52" s="28" t="s">
        <v>49</v>
      </c>
      <c r="B52" s="238"/>
      <c r="C52" s="239"/>
      <c r="D52" s="240"/>
      <c r="E52" s="31"/>
      <c r="F52" s="32" t="str">
        <f t="shared" si="0"/>
        <v xml:space="preserve"> </v>
      </c>
      <c r="G52" s="32"/>
      <c r="H52" s="240"/>
      <c r="I52" s="243" t="s">
        <v>1339</v>
      </c>
      <c r="J52" s="241">
        <f>IF(ISBLANK(I52),"",VLOOKUP($I$7,DATAS!$A$2:$B$20,2,0))</f>
        <v>15</v>
      </c>
      <c r="K52" s="241" t="str">
        <f>IF(ISBLANK(J52),"",VLOOKUP($J$7,DATAS!$U$2:$V$20,2,0))</f>
        <v>CADETS 2</v>
      </c>
      <c r="L52" s="242" t="e">
        <f>IF(ISBLANK(VLOOKUP($B52,'RECAP PLAN DE SEANCE ADULTE'!$F$1:$G$4,2,0)),"",VLOOKUP($B52,'RECAP PLAN DE SEANCE ADULTE'!$F$1:$G$4,2,0))</f>
        <v>#N/A</v>
      </c>
      <c r="M52" s="241"/>
      <c r="N52" s="248"/>
      <c r="O52" s="240" t="str">
        <f>IF(ISBLANK(I52),"",VLOOKUP(I52,DATAS!$G$3:$H$21,2,0))</f>
        <v>TEKKI SHODAN-HEIAN SHODAN-HEIAN NIDAN-HEIAN SANDAN-HEIAN YONDAN-HEIAN GODAN</v>
      </c>
      <c r="P52" s="240" t="str">
        <f>IF(ISBLANK(I52),"",VLOOKUP(I52,DATAS!$G$3:$I$21,3,0))</f>
        <v>TEKKI SHODAN-HEIAN SHODAN-HEIAN NIDAN-HEIAN SANDAN-HEIAN YONDAN-HEIAN GODAN</v>
      </c>
      <c r="Q52" s="240" t="str">
        <f>IF(ISBLANK(I52),"",VLOOKUP(I52,DATAS!$G$3:$J$21,4,0))</f>
        <v>5 PINAN - NAIFANCHI SHODAN-KATA KIHON KUMITE</v>
      </c>
      <c r="R52" s="240" t="str">
        <f>IF(ISBLANK(I52),"",VLOOKUP(I52,DATAS!$G$3:$K$21,5,0))</f>
        <v>5 PINAN-NAIFANSHI SHODAN</v>
      </c>
      <c r="S52" s="240" t="str">
        <f>IF(ISBLANK(I52),"",VLOOKUP(I52,DATAS!$G$3:$L$21,6,0))</f>
        <v>SANCHIN-GEKI SAI DAI ICHI-GEKI SAI DAI NI-SAIFA-SEYUNCHIN</v>
      </c>
      <c r="T52" s="240" t="str">
        <f>IF(ISBLANK(I52),"",VLOOKUP(I52,DATAS!$G$3:$M$21,7,0))</f>
        <v>5 PINAN-TSUKI NO KATA</v>
      </c>
      <c r="U52" s="240" t="str">
        <f>IF(ISBLANK(I52),"",VLOOKUP(I52,DATAS!$G$3:$N$21,8,0))</f>
        <v>SANSHIN-KANSHIWA-KANSHU-SEICHIN-SEISAN</v>
      </c>
      <c r="V52" s="240">
        <f>IF(ISBLANK(I52),"",VLOOKUP(I52,DATAS!$G$3:$O$21,9,0))</f>
        <v>0</v>
      </c>
      <c r="W52" s="240">
        <f>IF(ISBLANK(I52),"",VLOOKUP(I52,DATAS!$G$3:$P$21,10,0))</f>
        <v>0</v>
      </c>
      <c r="X52" s="240" t="str">
        <f>IF(ISBLANK(I52),"",VLOOKUP(I52,DATAS!$G$3:$Q$21,11,0))</f>
        <v>5 HEIAN-BASSAI</v>
      </c>
      <c r="Y52" s="240" t="str">
        <f>IF(ISBLANK(I52),"",VLOOKUP(I52,DATAS!$G$3:$R$21,12,0))</f>
        <v>5 PINAN-PATSAI DAI</v>
      </c>
      <c r="Z52" s="240" t="str">
        <f>IF(ISBLANK(I52),"",VLOOKUP(I52,DATAS!$G$3:$S$21,13,0))</f>
        <v>5 PINAN - NAIHANSHI SHODAN</v>
      </c>
      <c r="AA52" s="240">
        <f>IF(ISBLANK(J52),"",VLOOKUP(I52,DATAS!$G$3:$T$21,14,0))</f>
        <v>0</v>
      </c>
      <c r="AB52" s="38"/>
      <c r="AC52" s="38"/>
      <c r="AD52" s="38"/>
      <c r="AE52" s="38"/>
      <c r="AF52" s="285" t="str">
        <f>IF(ISBLANK($I52),"",VLOOKUP($I52,DATAS!$A$2:$BJ$20,54,0))</f>
        <v>E2 Maximum 3 Techniques de base exécutées sur place en position combat avec ou sans sursaut, à droite puis à gauche</v>
      </c>
      <c r="AG52" s="285" t="str">
        <f>IF(ISBLANK($I52),"",VLOOKUP($I52,DATAS!$A$2:$BJ$20,55,0))</f>
        <v>E2 bis Maximum 3 Techniques en multidirectionnel, à droite puis à gauche</v>
      </c>
      <c r="AH52" s="285" t="str">
        <f>IF(ISBLANK($I52),"",VLOOKUP($I52,DATAS!$A$2:$BJ$20,56,0))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2" s="285" t="str">
        <f>IF(ISBLANK($I52),"",VLOOKUP($I52,DATAS!$A$2:$BJ$20,57,0))</f>
        <v>KIHON IPPON KUMITE 5 attaques , une fois à droite, une fois à gauche Oi Tsuki Jodan Gyaku Tsuki Shudan Mae Geri Mawashi geri Yoko Geri Mae Geri jambe avant</v>
      </c>
      <c r="AJ52" s="285" t="str">
        <f>IF(ISBLANK($I52),"",VLOOKUP($I52,DATAS!$A$2:$BJ$20,58,0))</f>
        <v>LISTE WKF 1 KATA ECOLE PRINCIPAL 1 KATA DANS LES GRADES WKF</v>
      </c>
      <c r="AK52" s="285" t="str">
        <f>IF(ISBLANK($I52),"",VLOOKUP($I52,DATAS!$A$2:$BJ$20,59,0))</f>
        <v>3 SEQUENCES MINIMUM</v>
      </c>
      <c r="AL52" s="285" t="str">
        <f>IF(ISBLANK($I52),"",VLOOKUP($I52,DATAS!$A$2:$BJ$20,60,0))</f>
        <v>3 Attaques annoncées, niveau annoncé, choisies par le jury Oi Tsuki Jodan Gyaku Tsuki Mae Geri Mawashi geri Yoko Geri Maete Tsuki</v>
      </c>
      <c r="AM52" s="285" t="str">
        <f>IF(ISBLANK($I52),"",VLOOKUP($I52,DATAS!$A$2:$BJ$20,61,0))</f>
        <v>1 assaut souple, 2 minutes maximum</v>
      </c>
      <c r="AN52" s="285" t="str">
        <f>IF(ISBLANK($I52),"",VLOOKUP($I52,DATAS!$A$2:$BJ$20,62,0))</f>
        <v>Kata ou Kumite, 5 participations à des compétitions officielles</v>
      </c>
      <c r="AO52" s="285" t="str">
        <f>IF(ISBLANK($I52),"",VLOOKUP($I52,DATAS!$A$2:$BJ$20,58,0))</f>
        <v>LISTE WKF 1 KATA ECOLE PRINCIPAL 1 KATA DANS LES GRADES WKF</v>
      </c>
    </row>
    <row r="53" spans="1:41" ht="23.25" customHeight="1" x14ac:dyDescent="0.2">
      <c r="A53" s="28" t="s">
        <v>50</v>
      </c>
      <c r="B53" s="238"/>
      <c r="C53" s="239"/>
      <c r="D53" s="240"/>
      <c r="E53" s="31"/>
      <c r="F53" s="32" t="str">
        <f t="shared" si="0"/>
        <v xml:space="preserve"> </v>
      </c>
      <c r="G53" s="32"/>
      <c r="H53" s="240"/>
      <c r="I53" s="243" t="s">
        <v>1339</v>
      </c>
      <c r="J53" s="241">
        <f>IF(ISBLANK(I53),"",VLOOKUP($I$7,DATAS!$A$2:$B$20,2,0))</f>
        <v>15</v>
      </c>
      <c r="K53" s="241" t="str">
        <f>IF(ISBLANK(J53),"",VLOOKUP($J$7,DATAS!$U$2:$V$20,2,0))</f>
        <v>CADETS 2</v>
      </c>
      <c r="L53" s="242" t="e">
        <f>IF(ISBLANK(VLOOKUP($B53,'RECAP PLAN DE SEANCE ADULTE'!$F$1:$G$4,2,0)),"",VLOOKUP($B53,'RECAP PLAN DE SEANCE ADULTE'!$F$1:$G$4,2,0))</f>
        <v>#N/A</v>
      </c>
      <c r="M53" s="241"/>
      <c r="N53" s="248"/>
      <c r="O53" s="240" t="str">
        <f>IF(ISBLANK(I53),"",VLOOKUP(I53,DATAS!$G$3:$H$21,2,0))</f>
        <v>TEKKI SHODAN-HEIAN SHODAN-HEIAN NIDAN-HEIAN SANDAN-HEIAN YONDAN-HEIAN GODAN</v>
      </c>
      <c r="P53" s="240" t="str">
        <f>IF(ISBLANK(I53),"",VLOOKUP(I53,DATAS!$G$3:$I$21,3,0))</f>
        <v>TEKKI SHODAN-HEIAN SHODAN-HEIAN NIDAN-HEIAN SANDAN-HEIAN YONDAN-HEIAN GODAN</v>
      </c>
      <c r="Q53" s="240" t="str">
        <f>IF(ISBLANK(I53),"",VLOOKUP(I53,DATAS!$G$3:$J$21,4,0))</f>
        <v>5 PINAN - NAIFANCHI SHODAN-KATA KIHON KUMITE</v>
      </c>
      <c r="R53" s="240" t="str">
        <f>IF(ISBLANK(I53),"",VLOOKUP(I53,DATAS!$G$3:$K$21,5,0))</f>
        <v>5 PINAN-NAIFANSHI SHODAN</v>
      </c>
      <c r="S53" s="240" t="str">
        <f>IF(ISBLANK(I53),"",VLOOKUP(I53,DATAS!$G$3:$L$21,6,0))</f>
        <v>SANCHIN-GEKI SAI DAI ICHI-GEKI SAI DAI NI-SAIFA-SEYUNCHIN</v>
      </c>
      <c r="T53" s="240" t="str">
        <f>IF(ISBLANK(I53),"",VLOOKUP(I53,DATAS!$G$3:$M$21,7,0))</f>
        <v>5 PINAN-TSUKI NO KATA</v>
      </c>
      <c r="U53" s="240" t="str">
        <f>IF(ISBLANK(I53),"",VLOOKUP(I53,DATAS!$G$3:$N$21,8,0))</f>
        <v>SANSHIN-KANSHIWA-KANSHU-SEICHIN-SEISAN</v>
      </c>
      <c r="V53" s="240">
        <f>IF(ISBLANK(I53),"",VLOOKUP(I53,DATAS!$G$3:$O$21,9,0))</f>
        <v>0</v>
      </c>
      <c r="W53" s="240">
        <f>IF(ISBLANK(I53),"",VLOOKUP(I53,DATAS!$G$3:$P$21,10,0))</f>
        <v>0</v>
      </c>
      <c r="X53" s="240" t="str">
        <f>IF(ISBLANK(I53),"",VLOOKUP(I53,DATAS!$G$3:$Q$21,11,0))</f>
        <v>5 HEIAN-BASSAI</v>
      </c>
      <c r="Y53" s="240" t="str">
        <f>IF(ISBLANK(I53),"",VLOOKUP(I53,DATAS!$G$3:$R$21,12,0))</f>
        <v>5 PINAN-PATSAI DAI</v>
      </c>
      <c r="Z53" s="240" t="str">
        <f>IF(ISBLANK(I53),"",VLOOKUP(I53,DATAS!$G$3:$S$21,13,0))</f>
        <v>5 PINAN - NAIHANSHI SHODAN</v>
      </c>
      <c r="AA53" s="240">
        <f>IF(ISBLANK(J53),"",VLOOKUP(I53,DATAS!$G$3:$T$21,14,0))</f>
        <v>0</v>
      </c>
      <c r="AB53" s="38"/>
      <c r="AC53" s="38"/>
      <c r="AD53" s="38"/>
      <c r="AE53" s="38"/>
      <c r="AF53" s="285" t="str">
        <f>IF(ISBLANK($I53),"",VLOOKUP($I53,DATAS!$A$2:$BJ$20,54,0))</f>
        <v>E2 Maximum 3 Techniques de base exécutées sur place en position combat avec ou sans sursaut, à droite puis à gauche</v>
      </c>
      <c r="AG53" s="285" t="str">
        <f>IF(ISBLANK($I53),"",VLOOKUP($I53,DATAS!$A$2:$BJ$20,55,0))</f>
        <v>E2 bis Maximum 3 Techniques en multidirectionnel, à droite puis à gauche</v>
      </c>
      <c r="AH53" s="285" t="str">
        <f>IF(ISBLANK($I53),"",VLOOKUP($I53,DATAS!$A$2:$BJ$20,56,0))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3" s="285" t="str">
        <f>IF(ISBLANK($I53),"",VLOOKUP($I53,DATAS!$A$2:$BJ$20,57,0))</f>
        <v>KIHON IPPON KUMITE 5 attaques , une fois à droite, une fois à gauche Oi Tsuki Jodan Gyaku Tsuki Shudan Mae Geri Mawashi geri Yoko Geri Mae Geri jambe avant</v>
      </c>
      <c r="AJ53" s="285" t="str">
        <f>IF(ISBLANK($I53),"",VLOOKUP($I53,DATAS!$A$2:$BJ$20,58,0))</f>
        <v>LISTE WKF 1 KATA ECOLE PRINCIPAL 1 KATA DANS LES GRADES WKF</v>
      </c>
      <c r="AK53" s="285" t="str">
        <f>IF(ISBLANK($I53),"",VLOOKUP($I53,DATAS!$A$2:$BJ$20,59,0))</f>
        <v>3 SEQUENCES MINIMUM</v>
      </c>
      <c r="AL53" s="285" t="str">
        <f>IF(ISBLANK($I53),"",VLOOKUP($I53,DATAS!$A$2:$BJ$20,60,0))</f>
        <v>3 Attaques annoncées, niveau annoncé, choisies par le jury Oi Tsuki Jodan Gyaku Tsuki Mae Geri Mawashi geri Yoko Geri Maete Tsuki</v>
      </c>
      <c r="AM53" s="285" t="str">
        <f>IF(ISBLANK($I53),"",VLOOKUP($I53,DATAS!$A$2:$BJ$20,61,0))</f>
        <v>1 assaut souple, 2 minutes maximum</v>
      </c>
      <c r="AN53" s="285" t="str">
        <f>IF(ISBLANK($I53),"",VLOOKUP($I53,DATAS!$A$2:$BJ$20,62,0))</f>
        <v>Kata ou Kumite, 5 participations à des compétitions officielles</v>
      </c>
      <c r="AO53" s="285" t="str">
        <f>IF(ISBLANK($I53),"",VLOOKUP($I53,DATAS!$A$2:$BJ$20,58,0))</f>
        <v>LISTE WKF 1 KATA ECOLE PRINCIPAL 1 KATA DANS LES GRADES WKF</v>
      </c>
    </row>
    <row r="54" spans="1:41" ht="23.25" customHeight="1" x14ac:dyDescent="0.2">
      <c r="A54" s="28" t="s">
        <v>51</v>
      </c>
      <c r="B54" s="238"/>
      <c r="C54" s="239"/>
      <c r="D54" s="240"/>
      <c r="E54" s="31"/>
      <c r="F54" s="32" t="str">
        <f t="shared" si="0"/>
        <v xml:space="preserve"> </v>
      </c>
      <c r="G54" s="32"/>
      <c r="H54" s="240"/>
      <c r="I54" s="243" t="s">
        <v>1339</v>
      </c>
      <c r="J54" s="241">
        <f>IF(ISBLANK(I54),"",VLOOKUP($I$7,DATAS!$A$2:$B$20,2,0))</f>
        <v>15</v>
      </c>
      <c r="K54" s="241" t="str">
        <f>IF(ISBLANK(J54),"",VLOOKUP($J$7,DATAS!$U$2:$V$20,2,0))</f>
        <v>CADETS 2</v>
      </c>
      <c r="L54" s="242" t="e">
        <f>IF(ISBLANK(VLOOKUP($B54,'RECAP PLAN DE SEANCE ADULTE'!$F$1:$G$4,2,0)),"",VLOOKUP($B54,'RECAP PLAN DE SEANCE ADULTE'!$F$1:$G$4,2,0))</f>
        <v>#N/A</v>
      </c>
      <c r="M54" s="241"/>
      <c r="N54" s="248"/>
      <c r="O54" s="240" t="str">
        <f>IF(ISBLANK(I54),"",VLOOKUP(I54,DATAS!$G$3:$H$21,2,0))</f>
        <v>TEKKI SHODAN-HEIAN SHODAN-HEIAN NIDAN-HEIAN SANDAN-HEIAN YONDAN-HEIAN GODAN</v>
      </c>
      <c r="P54" s="240" t="str">
        <f>IF(ISBLANK(I54),"",VLOOKUP(I54,DATAS!$G$3:$I$21,3,0))</f>
        <v>TEKKI SHODAN-HEIAN SHODAN-HEIAN NIDAN-HEIAN SANDAN-HEIAN YONDAN-HEIAN GODAN</v>
      </c>
      <c r="Q54" s="240" t="str">
        <f>IF(ISBLANK(I54),"",VLOOKUP(I54,DATAS!$G$3:$J$21,4,0))</f>
        <v>5 PINAN - NAIFANCHI SHODAN-KATA KIHON KUMITE</v>
      </c>
      <c r="R54" s="240" t="str">
        <f>IF(ISBLANK(I54),"",VLOOKUP(I54,DATAS!$G$3:$K$21,5,0))</f>
        <v>5 PINAN-NAIFANSHI SHODAN</v>
      </c>
      <c r="S54" s="240" t="str">
        <f>IF(ISBLANK(I54),"",VLOOKUP(I54,DATAS!$G$3:$L$21,6,0))</f>
        <v>SANCHIN-GEKI SAI DAI ICHI-GEKI SAI DAI NI-SAIFA-SEYUNCHIN</v>
      </c>
      <c r="T54" s="240" t="str">
        <f>IF(ISBLANK(I54),"",VLOOKUP(I54,DATAS!$G$3:$M$21,7,0))</f>
        <v>5 PINAN-TSUKI NO KATA</v>
      </c>
      <c r="U54" s="240" t="str">
        <f>IF(ISBLANK(I54),"",VLOOKUP(I54,DATAS!$G$3:$N$21,8,0))</f>
        <v>SANSHIN-KANSHIWA-KANSHU-SEICHIN-SEISAN</v>
      </c>
      <c r="V54" s="240">
        <f>IF(ISBLANK(I54),"",VLOOKUP(I54,DATAS!$G$3:$O$21,9,0))</f>
        <v>0</v>
      </c>
      <c r="W54" s="240">
        <f>IF(ISBLANK(I54),"",VLOOKUP(I54,DATAS!$G$3:$P$21,10,0))</f>
        <v>0</v>
      </c>
      <c r="X54" s="240" t="str">
        <f>IF(ISBLANK(I54),"",VLOOKUP(I54,DATAS!$G$3:$Q$21,11,0))</f>
        <v>5 HEIAN-BASSAI</v>
      </c>
      <c r="Y54" s="240" t="str">
        <f>IF(ISBLANK(I54),"",VLOOKUP(I54,DATAS!$G$3:$R$21,12,0))</f>
        <v>5 PINAN-PATSAI DAI</v>
      </c>
      <c r="Z54" s="240" t="str">
        <f>IF(ISBLANK(I54),"",VLOOKUP(I54,DATAS!$G$3:$S$21,13,0))</f>
        <v>5 PINAN - NAIHANSHI SHODAN</v>
      </c>
      <c r="AA54" s="240">
        <f>IF(ISBLANK(J54),"",VLOOKUP(I54,DATAS!$G$3:$T$21,14,0))</f>
        <v>0</v>
      </c>
      <c r="AB54" s="38"/>
      <c r="AC54" s="38"/>
      <c r="AD54" s="38"/>
      <c r="AE54" s="38"/>
      <c r="AF54" s="285" t="str">
        <f>IF(ISBLANK($I54),"",VLOOKUP($I54,DATAS!$A$2:$BJ$20,54,0))</f>
        <v>E2 Maximum 3 Techniques de base exécutées sur place en position combat avec ou sans sursaut, à droite puis à gauche</v>
      </c>
      <c r="AG54" s="285" t="str">
        <f>IF(ISBLANK($I54),"",VLOOKUP($I54,DATAS!$A$2:$BJ$20,55,0))</f>
        <v>E2 bis Maximum 3 Techniques en multidirectionnel, à droite puis à gauche</v>
      </c>
      <c r="AH54" s="285" t="str">
        <f>IF(ISBLANK($I54),"",VLOOKUP($I54,DATAS!$A$2:$BJ$20,56,0))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4" s="285" t="str">
        <f>IF(ISBLANK($I54),"",VLOOKUP($I54,DATAS!$A$2:$BJ$20,57,0))</f>
        <v>KIHON IPPON KUMITE 5 attaques , une fois à droite, une fois à gauche Oi Tsuki Jodan Gyaku Tsuki Shudan Mae Geri Mawashi geri Yoko Geri Mae Geri jambe avant</v>
      </c>
      <c r="AJ54" s="285" t="str">
        <f>IF(ISBLANK($I54),"",VLOOKUP($I54,DATAS!$A$2:$BJ$20,58,0))</f>
        <v>LISTE WKF 1 KATA ECOLE PRINCIPAL 1 KATA DANS LES GRADES WKF</v>
      </c>
      <c r="AK54" s="285" t="str">
        <f>IF(ISBLANK($I54),"",VLOOKUP($I54,DATAS!$A$2:$BJ$20,59,0))</f>
        <v>3 SEQUENCES MINIMUM</v>
      </c>
      <c r="AL54" s="285" t="str">
        <f>IF(ISBLANK($I54),"",VLOOKUP($I54,DATAS!$A$2:$BJ$20,60,0))</f>
        <v>3 Attaques annoncées, niveau annoncé, choisies par le jury Oi Tsuki Jodan Gyaku Tsuki Mae Geri Mawashi geri Yoko Geri Maete Tsuki</v>
      </c>
      <c r="AM54" s="285" t="str">
        <f>IF(ISBLANK($I54),"",VLOOKUP($I54,DATAS!$A$2:$BJ$20,61,0))</f>
        <v>1 assaut souple, 2 minutes maximum</v>
      </c>
      <c r="AN54" s="285" t="str">
        <f>IF(ISBLANK($I54),"",VLOOKUP($I54,DATAS!$A$2:$BJ$20,62,0))</f>
        <v>Kata ou Kumite, 5 participations à des compétitions officielles</v>
      </c>
      <c r="AO54" s="285" t="str">
        <f>IF(ISBLANK($I54),"",VLOOKUP($I54,DATAS!$A$2:$BJ$20,58,0))</f>
        <v>LISTE WKF 1 KATA ECOLE PRINCIPAL 1 KATA DANS LES GRADES WKF</v>
      </c>
    </row>
    <row r="55" spans="1:41" ht="23.25" customHeight="1" x14ac:dyDescent="0.2">
      <c r="A55" s="28" t="s">
        <v>52</v>
      </c>
      <c r="B55" s="238"/>
      <c r="C55" s="239"/>
      <c r="D55" s="240"/>
      <c r="E55" s="31"/>
      <c r="F55" s="32" t="str">
        <f t="shared" si="0"/>
        <v xml:space="preserve"> </v>
      </c>
      <c r="G55" s="32"/>
      <c r="H55" s="240"/>
      <c r="I55" s="243" t="s">
        <v>1339</v>
      </c>
      <c r="J55" s="241">
        <f>IF(ISBLANK(I55),"",VLOOKUP($I$7,DATAS!$A$2:$B$20,2,0))</f>
        <v>15</v>
      </c>
      <c r="K55" s="241" t="str">
        <f>IF(ISBLANK(J55),"",VLOOKUP($J$7,DATAS!$U$2:$V$20,2,0))</f>
        <v>CADETS 2</v>
      </c>
      <c r="L55" s="242" t="e">
        <f>IF(ISBLANK(VLOOKUP($B55,'RECAP PLAN DE SEANCE ADULTE'!$F$1:$G$4,2,0)),"",VLOOKUP($B55,'RECAP PLAN DE SEANCE ADULTE'!$F$1:$G$4,2,0))</f>
        <v>#N/A</v>
      </c>
      <c r="M55" s="241"/>
      <c r="N55" s="248"/>
      <c r="O55" s="240" t="str">
        <f>IF(ISBLANK(I55),"",VLOOKUP(I55,DATAS!$G$3:$H$21,2,0))</f>
        <v>TEKKI SHODAN-HEIAN SHODAN-HEIAN NIDAN-HEIAN SANDAN-HEIAN YONDAN-HEIAN GODAN</v>
      </c>
      <c r="P55" s="240" t="str">
        <f>IF(ISBLANK(I55),"",VLOOKUP(I55,DATAS!$G$3:$I$21,3,0))</f>
        <v>TEKKI SHODAN-HEIAN SHODAN-HEIAN NIDAN-HEIAN SANDAN-HEIAN YONDAN-HEIAN GODAN</v>
      </c>
      <c r="Q55" s="240" t="str">
        <f>IF(ISBLANK(I55),"",VLOOKUP(I55,DATAS!$G$3:$J$21,4,0))</f>
        <v>5 PINAN - NAIFANCHI SHODAN-KATA KIHON KUMITE</v>
      </c>
      <c r="R55" s="240" t="str">
        <f>IF(ISBLANK(I55),"",VLOOKUP(I55,DATAS!$G$3:$K$21,5,0))</f>
        <v>5 PINAN-NAIFANSHI SHODAN</v>
      </c>
      <c r="S55" s="240" t="str">
        <f>IF(ISBLANK(I55),"",VLOOKUP(I55,DATAS!$G$3:$L$21,6,0))</f>
        <v>SANCHIN-GEKI SAI DAI ICHI-GEKI SAI DAI NI-SAIFA-SEYUNCHIN</v>
      </c>
      <c r="T55" s="240" t="str">
        <f>IF(ISBLANK(I55),"",VLOOKUP(I55,DATAS!$G$3:$M$21,7,0))</f>
        <v>5 PINAN-TSUKI NO KATA</v>
      </c>
      <c r="U55" s="240" t="str">
        <f>IF(ISBLANK(I55),"",VLOOKUP(I55,DATAS!$G$3:$N$21,8,0))</f>
        <v>SANSHIN-KANSHIWA-KANSHU-SEICHIN-SEISAN</v>
      </c>
      <c r="V55" s="240">
        <f>IF(ISBLANK(I55),"",VLOOKUP(I55,DATAS!$G$3:$O$21,9,0))</f>
        <v>0</v>
      </c>
      <c r="W55" s="240">
        <f>IF(ISBLANK(I55),"",VLOOKUP(I55,DATAS!$G$3:$P$21,10,0))</f>
        <v>0</v>
      </c>
      <c r="X55" s="240" t="str">
        <f>IF(ISBLANK(I55),"",VLOOKUP(I55,DATAS!$G$3:$Q$21,11,0))</f>
        <v>5 HEIAN-BASSAI</v>
      </c>
      <c r="Y55" s="240" t="str">
        <f>IF(ISBLANK(I55),"",VLOOKUP(I55,DATAS!$G$3:$R$21,12,0))</f>
        <v>5 PINAN-PATSAI DAI</v>
      </c>
      <c r="Z55" s="240" t="str">
        <f>IF(ISBLANK(I55),"",VLOOKUP(I55,DATAS!$G$3:$S$21,13,0))</f>
        <v>5 PINAN - NAIHANSHI SHODAN</v>
      </c>
      <c r="AA55" s="240">
        <f>IF(ISBLANK(J55),"",VLOOKUP(I55,DATAS!$G$3:$T$21,14,0))</f>
        <v>0</v>
      </c>
      <c r="AB55" s="38"/>
      <c r="AC55" s="38"/>
      <c r="AD55" s="38"/>
      <c r="AE55" s="38"/>
      <c r="AF55" s="285" t="str">
        <f>IF(ISBLANK($I55),"",VLOOKUP($I55,DATAS!$A$2:$BJ$20,54,0))</f>
        <v>E2 Maximum 3 Techniques de base exécutées sur place en position combat avec ou sans sursaut, à droite puis à gauche</v>
      </c>
      <c r="AG55" s="285" t="str">
        <f>IF(ISBLANK($I55),"",VLOOKUP($I55,DATAS!$A$2:$BJ$20,55,0))</f>
        <v>E2 bis Maximum 3 Techniques en multidirectionnel, à droite puis à gauche</v>
      </c>
      <c r="AH55" s="285" t="str">
        <f>IF(ISBLANK($I55),"",VLOOKUP($I55,DATAS!$A$2:$BJ$20,56,0))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5" s="285" t="str">
        <f>IF(ISBLANK($I55),"",VLOOKUP($I55,DATAS!$A$2:$BJ$20,57,0))</f>
        <v>KIHON IPPON KUMITE 5 attaques , une fois à droite, une fois à gauche Oi Tsuki Jodan Gyaku Tsuki Shudan Mae Geri Mawashi geri Yoko Geri Mae Geri jambe avant</v>
      </c>
      <c r="AJ55" s="285" t="str">
        <f>IF(ISBLANK($I55),"",VLOOKUP($I55,DATAS!$A$2:$BJ$20,58,0))</f>
        <v>LISTE WKF 1 KATA ECOLE PRINCIPAL 1 KATA DANS LES GRADES WKF</v>
      </c>
      <c r="AK55" s="285" t="str">
        <f>IF(ISBLANK($I55),"",VLOOKUP($I55,DATAS!$A$2:$BJ$20,59,0))</f>
        <v>3 SEQUENCES MINIMUM</v>
      </c>
      <c r="AL55" s="285" t="str">
        <f>IF(ISBLANK($I55),"",VLOOKUP($I55,DATAS!$A$2:$BJ$20,60,0))</f>
        <v>3 Attaques annoncées, niveau annoncé, choisies par le jury Oi Tsuki Jodan Gyaku Tsuki Mae Geri Mawashi geri Yoko Geri Maete Tsuki</v>
      </c>
      <c r="AM55" s="285" t="str">
        <f>IF(ISBLANK($I55),"",VLOOKUP($I55,DATAS!$A$2:$BJ$20,61,0))</f>
        <v>1 assaut souple, 2 minutes maximum</v>
      </c>
      <c r="AN55" s="285" t="str">
        <f>IF(ISBLANK($I55),"",VLOOKUP($I55,DATAS!$A$2:$BJ$20,62,0))</f>
        <v>Kata ou Kumite, 5 participations à des compétitions officielles</v>
      </c>
      <c r="AO55" s="285" t="str">
        <f>IF(ISBLANK($I55),"",VLOOKUP($I55,DATAS!$A$2:$BJ$20,58,0))</f>
        <v>LISTE WKF 1 KATA ECOLE PRINCIPAL 1 KATA DANS LES GRADES WKF</v>
      </c>
    </row>
    <row r="56" spans="1:41" ht="23.25" customHeight="1" x14ac:dyDescent="0.2">
      <c r="A56" s="28" t="s">
        <v>53</v>
      </c>
      <c r="B56" s="238"/>
      <c r="C56" s="239"/>
      <c r="D56" s="240"/>
      <c r="E56" s="31"/>
      <c r="F56" s="32" t="str">
        <f t="shared" si="0"/>
        <v xml:space="preserve"> </v>
      </c>
      <c r="G56" s="32"/>
      <c r="H56" s="240"/>
      <c r="I56" s="243" t="s">
        <v>1339</v>
      </c>
      <c r="J56" s="241">
        <f>IF(ISBLANK(I56),"",VLOOKUP($I$7,DATAS!$A$2:$B$20,2,0))</f>
        <v>15</v>
      </c>
      <c r="K56" s="241" t="str">
        <f>IF(ISBLANK(J56),"",VLOOKUP($J$7,DATAS!$U$2:$V$20,2,0))</f>
        <v>CADETS 2</v>
      </c>
      <c r="L56" s="242" t="e">
        <f>IF(ISBLANK(VLOOKUP($B56,'RECAP PLAN DE SEANCE ADULTE'!$F$1:$G$4,2,0)),"",VLOOKUP($B56,'RECAP PLAN DE SEANCE ADULTE'!$F$1:$G$4,2,0))</f>
        <v>#N/A</v>
      </c>
      <c r="M56" s="241"/>
      <c r="N56" s="248"/>
      <c r="O56" s="240" t="str">
        <f>IF(ISBLANK(I56),"",VLOOKUP(I56,DATAS!$G$3:$H$21,2,0))</f>
        <v>TEKKI SHODAN-HEIAN SHODAN-HEIAN NIDAN-HEIAN SANDAN-HEIAN YONDAN-HEIAN GODAN</v>
      </c>
      <c r="P56" s="240" t="str">
        <f>IF(ISBLANK(I56),"",VLOOKUP(I56,DATAS!$G$3:$I$21,3,0))</f>
        <v>TEKKI SHODAN-HEIAN SHODAN-HEIAN NIDAN-HEIAN SANDAN-HEIAN YONDAN-HEIAN GODAN</v>
      </c>
      <c r="Q56" s="240" t="str">
        <f>IF(ISBLANK(I56),"",VLOOKUP(I56,DATAS!$G$3:$J$21,4,0))</f>
        <v>5 PINAN - NAIFANCHI SHODAN-KATA KIHON KUMITE</v>
      </c>
      <c r="R56" s="240" t="str">
        <f>IF(ISBLANK(I56),"",VLOOKUP(I56,DATAS!$G$3:$K$21,5,0))</f>
        <v>5 PINAN-NAIFANSHI SHODAN</v>
      </c>
      <c r="S56" s="240" t="str">
        <f>IF(ISBLANK(I56),"",VLOOKUP(I56,DATAS!$G$3:$L$21,6,0))</f>
        <v>SANCHIN-GEKI SAI DAI ICHI-GEKI SAI DAI NI-SAIFA-SEYUNCHIN</v>
      </c>
      <c r="T56" s="240" t="str">
        <f>IF(ISBLANK(I56),"",VLOOKUP(I56,DATAS!$G$3:$M$21,7,0))</f>
        <v>5 PINAN-TSUKI NO KATA</v>
      </c>
      <c r="U56" s="240" t="str">
        <f>IF(ISBLANK(I56),"",VLOOKUP(I56,DATAS!$G$3:$N$21,8,0))</f>
        <v>SANSHIN-KANSHIWA-KANSHU-SEICHIN-SEISAN</v>
      </c>
      <c r="V56" s="240">
        <f>IF(ISBLANK(I56),"",VLOOKUP(I56,DATAS!$G$3:$O$21,9,0))</f>
        <v>0</v>
      </c>
      <c r="W56" s="240">
        <f>IF(ISBLANK(I56),"",VLOOKUP(I56,DATAS!$G$3:$P$21,10,0))</f>
        <v>0</v>
      </c>
      <c r="X56" s="240" t="str">
        <f>IF(ISBLANK(I56),"",VLOOKUP(I56,DATAS!$G$3:$Q$21,11,0))</f>
        <v>5 HEIAN-BASSAI</v>
      </c>
      <c r="Y56" s="240" t="str">
        <f>IF(ISBLANK(I56),"",VLOOKUP(I56,DATAS!$G$3:$R$21,12,0))</f>
        <v>5 PINAN-PATSAI DAI</v>
      </c>
      <c r="Z56" s="240" t="str">
        <f>IF(ISBLANK(I56),"",VLOOKUP(I56,DATAS!$G$3:$S$21,13,0))</f>
        <v>5 PINAN - NAIHANSHI SHODAN</v>
      </c>
      <c r="AA56" s="240">
        <f>IF(ISBLANK(J56),"",VLOOKUP(I56,DATAS!$G$3:$T$21,14,0))</f>
        <v>0</v>
      </c>
      <c r="AB56" s="38"/>
      <c r="AC56" s="38"/>
      <c r="AD56" s="38"/>
      <c r="AE56" s="38"/>
      <c r="AF56" s="285" t="str">
        <f>IF(ISBLANK($I56),"",VLOOKUP($I56,DATAS!$A$2:$BJ$20,54,0))</f>
        <v>E2 Maximum 3 Techniques de base exécutées sur place en position combat avec ou sans sursaut, à droite puis à gauche</v>
      </c>
      <c r="AG56" s="285" t="str">
        <f>IF(ISBLANK($I56),"",VLOOKUP($I56,DATAS!$A$2:$BJ$20,55,0))</f>
        <v>E2 bis Maximum 3 Techniques en multidirectionnel, à droite puis à gauche</v>
      </c>
      <c r="AH56" s="285" t="str">
        <f>IF(ISBLANK($I56),"",VLOOKUP($I56,DATAS!$A$2:$BJ$20,56,0))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6" s="285" t="str">
        <f>IF(ISBLANK($I56),"",VLOOKUP($I56,DATAS!$A$2:$BJ$20,57,0))</f>
        <v>KIHON IPPON KUMITE 5 attaques , une fois à droite, une fois à gauche Oi Tsuki Jodan Gyaku Tsuki Shudan Mae Geri Mawashi geri Yoko Geri Mae Geri jambe avant</v>
      </c>
      <c r="AJ56" s="285" t="str">
        <f>IF(ISBLANK($I56),"",VLOOKUP($I56,DATAS!$A$2:$BJ$20,58,0))</f>
        <v>LISTE WKF 1 KATA ECOLE PRINCIPAL 1 KATA DANS LES GRADES WKF</v>
      </c>
      <c r="AK56" s="285" t="str">
        <f>IF(ISBLANK($I56),"",VLOOKUP($I56,DATAS!$A$2:$BJ$20,59,0))</f>
        <v>3 SEQUENCES MINIMUM</v>
      </c>
      <c r="AL56" s="285" t="str">
        <f>IF(ISBLANK($I56),"",VLOOKUP($I56,DATAS!$A$2:$BJ$20,60,0))</f>
        <v>3 Attaques annoncées, niveau annoncé, choisies par le jury Oi Tsuki Jodan Gyaku Tsuki Mae Geri Mawashi geri Yoko Geri Maete Tsuki</v>
      </c>
      <c r="AM56" s="285" t="str">
        <f>IF(ISBLANK($I56),"",VLOOKUP($I56,DATAS!$A$2:$BJ$20,61,0))</f>
        <v>1 assaut souple, 2 minutes maximum</v>
      </c>
      <c r="AN56" s="285" t="str">
        <f>IF(ISBLANK($I56),"",VLOOKUP($I56,DATAS!$A$2:$BJ$20,62,0))</f>
        <v>Kata ou Kumite, 5 participations à des compétitions officielles</v>
      </c>
      <c r="AO56" s="285" t="str">
        <f>IF(ISBLANK($I56),"",VLOOKUP($I56,DATAS!$A$2:$BJ$20,58,0))</f>
        <v>LISTE WKF 1 KATA ECOLE PRINCIPAL 1 KATA DANS LES GRADES WKF</v>
      </c>
    </row>
    <row r="57" spans="1:41" ht="23.25" customHeight="1" x14ac:dyDescent="0.2">
      <c r="A57" s="28" t="s">
        <v>54</v>
      </c>
      <c r="B57" s="238"/>
      <c r="C57" s="239"/>
      <c r="D57" s="240"/>
      <c r="E57" s="31"/>
      <c r="F57" s="32" t="str">
        <f t="shared" si="0"/>
        <v xml:space="preserve"> </v>
      </c>
      <c r="G57" s="32"/>
      <c r="H57" s="240"/>
      <c r="I57" s="243" t="s">
        <v>1339</v>
      </c>
      <c r="J57" s="241">
        <f>IF(ISBLANK(I57),"",VLOOKUP($I$7,DATAS!$A$2:$B$20,2,0))</f>
        <v>15</v>
      </c>
      <c r="K57" s="241" t="str">
        <f>IF(ISBLANK(J57),"",VLOOKUP($J$7,DATAS!$U$2:$V$20,2,0))</f>
        <v>CADETS 2</v>
      </c>
      <c r="L57" s="242" t="e">
        <f>IF(ISBLANK(VLOOKUP($B57,'RECAP PLAN DE SEANCE ADULTE'!$F$1:$G$4,2,0)),"",VLOOKUP($B57,'RECAP PLAN DE SEANCE ADULTE'!$F$1:$G$4,2,0))</f>
        <v>#N/A</v>
      </c>
      <c r="M57" s="241"/>
      <c r="N57" s="248"/>
      <c r="O57" s="240" t="str">
        <f>IF(ISBLANK(I57),"",VLOOKUP(I57,DATAS!$G$3:$H$21,2,0))</f>
        <v>TEKKI SHODAN-HEIAN SHODAN-HEIAN NIDAN-HEIAN SANDAN-HEIAN YONDAN-HEIAN GODAN</v>
      </c>
      <c r="P57" s="240" t="str">
        <f>IF(ISBLANK(I57),"",VLOOKUP(I57,DATAS!$G$3:$I$21,3,0))</f>
        <v>TEKKI SHODAN-HEIAN SHODAN-HEIAN NIDAN-HEIAN SANDAN-HEIAN YONDAN-HEIAN GODAN</v>
      </c>
      <c r="Q57" s="240" t="str">
        <f>IF(ISBLANK(I57),"",VLOOKUP(I57,DATAS!$G$3:$J$21,4,0))</f>
        <v>5 PINAN - NAIFANCHI SHODAN-KATA KIHON KUMITE</v>
      </c>
      <c r="R57" s="240" t="str">
        <f>IF(ISBLANK(I57),"",VLOOKUP(I57,DATAS!$G$3:$K$21,5,0))</f>
        <v>5 PINAN-NAIFANSHI SHODAN</v>
      </c>
      <c r="S57" s="240" t="str">
        <f>IF(ISBLANK(I57),"",VLOOKUP(I57,DATAS!$G$3:$L$21,6,0))</f>
        <v>SANCHIN-GEKI SAI DAI ICHI-GEKI SAI DAI NI-SAIFA-SEYUNCHIN</v>
      </c>
      <c r="T57" s="240" t="str">
        <f>IF(ISBLANK(I57),"",VLOOKUP(I57,DATAS!$G$3:$M$21,7,0))</f>
        <v>5 PINAN-TSUKI NO KATA</v>
      </c>
      <c r="U57" s="240" t="str">
        <f>IF(ISBLANK(I57),"",VLOOKUP(I57,DATAS!$G$3:$N$21,8,0))</f>
        <v>SANSHIN-KANSHIWA-KANSHU-SEICHIN-SEISAN</v>
      </c>
      <c r="V57" s="240">
        <f>IF(ISBLANK(I57),"",VLOOKUP(I57,DATAS!$G$3:$O$21,9,0))</f>
        <v>0</v>
      </c>
      <c r="W57" s="240">
        <f>IF(ISBLANK(I57),"",VLOOKUP(I57,DATAS!$G$3:$P$21,10,0))</f>
        <v>0</v>
      </c>
      <c r="X57" s="240" t="str">
        <f>IF(ISBLANK(I57),"",VLOOKUP(I57,DATAS!$G$3:$Q$21,11,0))</f>
        <v>5 HEIAN-BASSAI</v>
      </c>
      <c r="Y57" s="240" t="str">
        <f>IF(ISBLANK(I57),"",VLOOKUP(I57,DATAS!$G$3:$R$21,12,0))</f>
        <v>5 PINAN-PATSAI DAI</v>
      </c>
      <c r="Z57" s="240" t="str">
        <f>IF(ISBLANK(I57),"",VLOOKUP(I57,DATAS!$G$3:$S$21,13,0))</f>
        <v>5 PINAN - NAIHANSHI SHODAN</v>
      </c>
      <c r="AA57" s="240">
        <f>IF(ISBLANK(J57),"",VLOOKUP(I57,DATAS!$G$3:$T$21,14,0))</f>
        <v>0</v>
      </c>
      <c r="AB57" s="38"/>
      <c r="AC57" s="38"/>
      <c r="AD57" s="38"/>
      <c r="AE57" s="38"/>
      <c r="AF57" s="285" t="str">
        <f>IF(ISBLANK($I57),"",VLOOKUP($I57,DATAS!$A$2:$BJ$20,54,0))</f>
        <v>E2 Maximum 3 Techniques de base exécutées sur place en position combat avec ou sans sursaut, à droite puis à gauche</v>
      </c>
      <c r="AG57" s="285" t="str">
        <f>IF(ISBLANK($I57),"",VLOOKUP($I57,DATAS!$A$2:$BJ$20,55,0))</f>
        <v>E2 bis Maximum 3 Techniques en multidirectionnel, à droite puis à gauche</v>
      </c>
      <c r="AH57" s="285" t="str">
        <f>IF(ISBLANK($I57),"",VLOOKUP($I57,DATAS!$A$2:$BJ$20,56,0))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7" s="285" t="str">
        <f>IF(ISBLANK($I57),"",VLOOKUP($I57,DATAS!$A$2:$BJ$20,57,0))</f>
        <v>KIHON IPPON KUMITE 5 attaques , une fois à droite, une fois à gauche Oi Tsuki Jodan Gyaku Tsuki Shudan Mae Geri Mawashi geri Yoko Geri Mae Geri jambe avant</v>
      </c>
      <c r="AJ57" s="285" t="str">
        <f>IF(ISBLANK($I57),"",VLOOKUP($I57,DATAS!$A$2:$BJ$20,58,0))</f>
        <v>LISTE WKF 1 KATA ECOLE PRINCIPAL 1 KATA DANS LES GRADES WKF</v>
      </c>
      <c r="AK57" s="285" t="str">
        <f>IF(ISBLANK($I57),"",VLOOKUP($I57,DATAS!$A$2:$BJ$20,59,0))</f>
        <v>3 SEQUENCES MINIMUM</v>
      </c>
      <c r="AL57" s="285" t="str">
        <f>IF(ISBLANK($I57),"",VLOOKUP($I57,DATAS!$A$2:$BJ$20,60,0))</f>
        <v>3 Attaques annoncées, niveau annoncé, choisies par le jury Oi Tsuki Jodan Gyaku Tsuki Mae Geri Mawashi geri Yoko Geri Maete Tsuki</v>
      </c>
      <c r="AM57" s="285" t="str">
        <f>IF(ISBLANK($I57),"",VLOOKUP($I57,DATAS!$A$2:$BJ$20,61,0))</f>
        <v>1 assaut souple, 2 minutes maximum</v>
      </c>
      <c r="AN57" s="285" t="str">
        <f>IF(ISBLANK($I57),"",VLOOKUP($I57,DATAS!$A$2:$BJ$20,62,0))</f>
        <v>Kata ou Kumite, 5 participations à des compétitions officielles</v>
      </c>
      <c r="AO57" s="285" t="str">
        <f>IF(ISBLANK($I57),"",VLOOKUP($I57,DATAS!$A$2:$BJ$20,58,0))</f>
        <v>LISTE WKF 1 KATA ECOLE PRINCIPAL 1 KATA DANS LES GRADES WKF</v>
      </c>
    </row>
    <row r="58" spans="1:41" ht="23.25" customHeight="1" x14ac:dyDescent="0.2">
      <c r="A58" s="28" t="s">
        <v>55</v>
      </c>
      <c r="B58" s="238"/>
      <c r="C58" s="239"/>
      <c r="D58" s="240"/>
      <c r="E58" s="31"/>
      <c r="F58" s="32" t="str">
        <f t="shared" si="0"/>
        <v xml:space="preserve"> </v>
      </c>
      <c r="G58" s="32"/>
      <c r="H58" s="240"/>
      <c r="I58" s="243" t="s">
        <v>1339</v>
      </c>
      <c r="J58" s="241">
        <f>IF(ISBLANK(I58),"",VLOOKUP($I$7,DATAS!$A$2:$B$20,2,0))</f>
        <v>15</v>
      </c>
      <c r="K58" s="241" t="str">
        <f>IF(ISBLANK(J58),"",VLOOKUP($J$7,DATAS!$U$2:$V$20,2,0))</f>
        <v>CADETS 2</v>
      </c>
      <c r="L58" s="225" t="e">
        <f>IF(ISBLANK(VLOOKUP($B58,'RECAP PLAN DE SEANCE ADULTE'!$F$1:$G$4,2,0)),"",VLOOKUP($B58,'RECAP PLAN DE SEANCE ADULTE'!$F$1:$G$4,2,0))</f>
        <v>#N/A</v>
      </c>
      <c r="M58" s="226"/>
      <c r="N58" s="249"/>
      <c r="O58" s="240" t="str">
        <f>IF(ISBLANK(I58),"",VLOOKUP(I58,DATAS!$G$3:$H$21,2,0))</f>
        <v>TEKKI SHODAN-HEIAN SHODAN-HEIAN NIDAN-HEIAN SANDAN-HEIAN YONDAN-HEIAN GODAN</v>
      </c>
      <c r="P58" s="240" t="str">
        <f>IF(ISBLANK(I58),"",VLOOKUP(I58,DATAS!$G$3:$I$21,3,0))</f>
        <v>TEKKI SHODAN-HEIAN SHODAN-HEIAN NIDAN-HEIAN SANDAN-HEIAN YONDAN-HEIAN GODAN</v>
      </c>
      <c r="Q58" s="240" t="str">
        <f>IF(ISBLANK(I58),"",VLOOKUP(I58,DATAS!$G$3:$J$21,4,0))</f>
        <v>5 PINAN - NAIFANCHI SHODAN-KATA KIHON KUMITE</v>
      </c>
      <c r="R58" s="240" t="str">
        <f>IF(ISBLANK(I58),"",VLOOKUP(I58,DATAS!$G$3:$K$21,5,0))</f>
        <v>5 PINAN-NAIFANSHI SHODAN</v>
      </c>
      <c r="S58" s="240" t="str">
        <f>IF(ISBLANK(I58),"",VLOOKUP(I58,DATAS!$G$3:$L$21,6,0))</f>
        <v>SANCHIN-GEKI SAI DAI ICHI-GEKI SAI DAI NI-SAIFA-SEYUNCHIN</v>
      </c>
      <c r="T58" s="240" t="str">
        <f>IF(ISBLANK(I58),"",VLOOKUP(I58,DATAS!$G$3:$M$21,7,0))</f>
        <v>5 PINAN-TSUKI NO KATA</v>
      </c>
      <c r="U58" s="240" t="str">
        <f>IF(ISBLANK(I58),"",VLOOKUP(I58,DATAS!$G$3:$N$21,8,0))</f>
        <v>SANSHIN-KANSHIWA-KANSHU-SEICHIN-SEISAN</v>
      </c>
      <c r="V58" s="240">
        <f>IF(ISBLANK(I58),"",VLOOKUP(I58,DATAS!$G$3:$O$21,9,0))</f>
        <v>0</v>
      </c>
      <c r="W58" s="240">
        <f>IF(ISBLANK(I58),"",VLOOKUP(I58,DATAS!$G$3:$P$21,10,0))</f>
        <v>0</v>
      </c>
      <c r="X58" s="240" t="str">
        <f>IF(ISBLANK(I58),"",VLOOKUP(I58,DATAS!$G$3:$Q$21,11,0))</f>
        <v>5 HEIAN-BASSAI</v>
      </c>
      <c r="Y58" s="240" t="str">
        <f>IF(ISBLANK(I58),"",VLOOKUP(I58,DATAS!$G$3:$R$21,12,0))</f>
        <v>5 PINAN-PATSAI DAI</v>
      </c>
      <c r="Z58" s="240" t="str">
        <f>IF(ISBLANK(I58),"",VLOOKUP(I58,DATAS!$G$3:$S$21,13,0))</f>
        <v>5 PINAN - NAIHANSHI SHODAN</v>
      </c>
      <c r="AA58" s="240">
        <f>IF(ISBLANK(J58),"",VLOOKUP(I58,DATAS!$G$3:$T$21,14,0))</f>
        <v>0</v>
      </c>
      <c r="AB58" s="38"/>
      <c r="AC58" s="38"/>
      <c r="AD58" s="38"/>
      <c r="AE58" s="38"/>
      <c r="AF58" s="285" t="str">
        <f>IF(ISBLANK($I58),"",VLOOKUP($I58,DATAS!$A$2:$BJ$20,54,0))</f>
        <v>E2 Maximum 3 Techniques de base exécutées sur place en position combat avec ou sans sursaut, à droite puis à gauche</v>
      </c>
      <c r="AG58" s="285" t="str">
        <f>IF(ISBLANK($I58),"",VLOOKUP($I58,DATAS!$A$2:$BJ$20,55,0))</f>
        <v>E2 bis Maximum 3 Techniques en multidirectionnel, à droite puis à gauche</v>
      </c>
      <c r="AH58" s="285" t="str">
        <f>IF(ISBLANK($I58),"",VLOOKUP($I58,DATAS!$A$2:$BJ$20,56,0))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8" s="285" t="str">
        <f>IF(ISBLANK($I58),"",VLOOKUP($I58,DATAS!$A$2:$BJ$20,57,0))</f>
        <v>KIHON IPPON KUMITE 5 attaques , une fois à droite, une fois à gauche Oi Tsuki Jodan Gyaku Tsuki Shudan Mae Geri Mawashi geri Yoko Geri Mae Geri jambe avant</v>
      </c>
      <c r="AJ58" s="285" t="str">
        <f>IF(ISBLANK($I58),"",VLOOKUP($I58,DATAS!$A$2:$BJ$20,58,0))</f>
        <v>LISTE WKF 1 KATA ECOLE PRINCIPAL 1 KATA DANS LES GRADES WKF</v>
      </c>
      <c r="AK58" s="285" t="str">
        <f>IF(ISBLANK($I58),"",VLOOKUP($I58,DATAS!$A$2:$BJ$20,59,0))</f>
        <v>3 SEQUENCES MINIMUM</v>
      </c>
      <c r="AL58" s="285" t="str">
        <f>IF(ISBLANK($I58),"",VLOOKUP($I58,DATAS!$A$2:$BJ$20,60,0))</f>
        <v>3 Attaques annoncées, niveau annoncé, choisies par le jury Oi Tsuki Jodan Gyaku Tsuki Mae Geri Mawashi geri Yoko Geri Maete Tsuki</v>
      </c>
      <c r="AM58" s="285" t="str">
        <f>IF(ISBLANK($I58),"",VLOOKUP($I58,DATAS!$A$2:$BJ$20,61,0))</f>
        <v>1 assaut souple, 2 minutes maximum</v>
      </c>
      <c r="AN58" s="285" t="str">
        <f>IF(ISBLANK($I58),"",VLOOKUP($I58,DATAS!$A$2:$BJ$20,62,0))</f>
        <v>Kata ou Kumite, 5 participations à des compétitions officielles</v>
      </c>
      <c r="AO58" s="285" t="str">
        <f>IF(ISBLANK($I58),"",VLOOKUP($I58,DATAS!$A$2:$BJ$20,58,0))</f>
        <v>LISTE WKF 1 KATA ECOLE PRINCIPAL 1 KATA DANS LES GRADES WKF</v>
      </c>
    </row>
    <row r="59" spans="1:41" ht="23.25" customHeight="1" x14ac:dyDescent="0.2">
      <c r="A59" s="28" t="s">
        <v>56</v>
      </c>
      <c r="B59" s="238"/>
      <c r="C59" s="239"/>
      <c r="D59" s="240"/>
      <c r="E59" s="31"/>
      <c r="F59" s="32" t="str">
        <f t="shared" si="0"/>
        <v xml:space="preserve"> </v>
      </c>
      <c r="G59" s="32"/>
      <c r="H59" s="240"/>
      <c r="I59" s="243" t="s">
        <v>1339</v>
      </c>
      <c r="J59" s="241">
        <f>IF(ISBLANK(I59),"",VLOOKUP($I$7,DATAS!$A$2:$B$20,2,0))</f>
        <v>15</v>
      </c>
      <c r="K59" s="241" t="str">
        <f>IF(ISBLANK(J59),"",VLOOKUP($J$7,DATAS!$U$2:$V$20,2,0))</f>
        <v>CADETS 2</v>
      </c>
      <c r="L59" s="225" t="e">
        <f>IF(ISBLANK(VLOOKUP($B59,'RECAP PLAN DE SEANCE ADULTE'!$F$1:$G$4,2,0)),"",VLOOKUP($B59,'RECAP PLAN DE SEANCE ADULTE'!$F$1:$G$4,2,0))</f>
        <v>#N/A</v>
      </c>
      <c r="M59" s="226"/>
      <c r="N59" s="249"/>
      <c r="O59" s="240" t="str">
        <f>IF(ISBLANK(I59),"",VLOOKUP(I59,DATAS!$G$3:$H$21,2,0))</f>
        <v>TEKKI SHODAN-HEIAN SHODAN-HEIAN NIDAN-HEIAN SANDAN-HEIAN YONDAN-HEIAN GODAN</v>
      </c>
      <c r="P59" s="240" t="str">
        <f>IF(ISBLANK(I59),"",VLOOKUP(I59,DATAS!$G$3:$I$21,3,0))</f>
        <v>TEKKI SHODAN-HEIAN SHODAN-HEIAN NIDAN-HEIAN SANDAN-HEIAN YONDAN-HEIAN GODAN</v>
      </c>
      <c r="Q59" s="240" t="str">
        <f>IF(ISBLANK(I59),"",VLOOKUP(I59,DATAS!$G$3:$J$21,4,0))</f>
        <v>5 PINAN - NAIFANCHI SHODAN-KATA KIHON KUMITE</v>
      </c>
      <c r="R59" s="240" t="str">
        <f>IF(ISBLANK(I59),"",VLOOKUP(I59,DATAS!$G$3:$K$21,5,0))</f>
        <v>5 PINAN-NAIFANSHI SHODAN</v>
      </c>
      <c r="S59" s="240" t="str">
        <f>IF(ISBLANK(I59),"",VLOOKUP(I59,DATAS!$G$3:$L$21,6,0))</f>
        <v>SANCHIN-GEKI SAI DAI ICHI-GEKI SAI DAI NI-SAIFA-SEYUNCHIN</v>
      </c>
      <c r="T59" s="240" t="str">
        <f>IF(ISBLANK(I59),"",VLOOKUP(I59,DATAS!$G$3:$M$21,7,0))</f>
        <v>5 PINAN-TSUKI NO KATA</v>
      </c>
      <c r="U59" s="240" t="str">
        <f>IF(ISBLANK(I59),"",VLOOKUP(I59,DATAS!$G$3:$N$21,8,0))</f>
        <v>SANSHIN-KANSHIWA-KANSHU-SEICHIN-SEISAN</v>
      </c>
      <c r="V59" s="240">
        <f>IF(ISBLANK(I59),"",VLOOKUP(I59,DATAS!$G$3:$O$21,9,0))</f>
        <v>0</v>
      </c>
      <c r="W59" s="240">
        <f>IF(ISBLANK(I59),"",VLOOKUP(I59,DATAS!$G$3:$P$21,10,0))</f>
        <v>0</v>
      </c>
      <c r="X59" s="240" t="str">
        <f>IF(ISBLANK(I59),"",VLOOKUP(I59,DATAS!$G$3:$Q$21,11,0))</f>
        <v>5 HEIAN-BASSAI</v>
      </c>
      <c r="Y59" s="240" t="str">
        <f>IF(ISBLANK(I59),"",VLOOKUP(I59,DATAS!$G$3:$R$21,12,0))</f>
        <v>5 PINAN-PATSAI DAI</v>
      </c>
      <c r="Z59" s="240" t="str">
        <f>IF(ISBLANK(I59),"",VLOOKUP(I59,DATAS!$G$3:$S$21,13,0))</f>
        <v>5 PINAN - NAIHANSHI SHODAN</v>
      </c>
      <c r="AA59" s="240">
        <f>IF(ISBLANK(J59),"",VLOOKUP(I59,DATAS!$G$3:$T$21,14,0))</f>
        <v>0</v>
      </c>
      <c r="AB59" s="38"/>
      <c r="AC59" s="38"/>
      <c r="AD59" s="38"/>
      <c r="AE59" s="38"/>
      <c r="AF59" s="285" t="str">
        <f>IF(ISBLANK($I59),"",VLOOKUP($I59,DATAS!$A$2:$BJ$20,54,0))</f>
        <v>E2 Maximum 3 Techniques de base exécutées sur place en position combat avec ou sans sursaut, à droite puis à gauche</v>
      </c>
      <c r="AG59" s="285" t="str">
        <f>IF(ISBLANK($I59),"",VLOOKUP($I59,DATAS!$A$2:$BJ$20,55,0))</f>
        <v>E2 bis Maximum 3 Techniques en multidirectionnel, à droite puis à gauche</v>
      </c>
      <c r="AH59" s="285" t="str">
        <f>IF(ISBLANK($I59),"",VLOOKUP($I59,DATAS!$A$2:$BJ$20,56,0))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59" s="285" t="str">
        <f>IF(ISBLANK($I59),"",VLOOKUP($I59,DATAS!$A$2:$BJ$20,57,0))</f>
        <v>KIHON IPPON KUMITE 5 attaques , une fois à droite, une fois à gauche Oi Tsuki Jodan Gyaku Tsuki Shudan Mae Geri Mawashi geri Yoko Geri Mae Geri jambe avant</v>
      </c>
      <c r="AJ59" s="285" t="str">
        <f>IF(ISBLANK($I59),"",VLOOKUP($I59,DATAS!$A$2:$BJ$20,58,0))</f>
        <v>LISTE WKF 1 KATA ECOLE PRINCIPAL 1 KATA DANS LES GRADES WKF</v>
      </c>
      <c r="AK59" s="285" t="str">
        <f>IF(ISBLANK($I59),"",VLOOKUP($I59,DATAS!$A$2:$BJ$20,59,0))</f>
        <v>3 SEQUENCES MINIMUM</v>
      </c>
      <c r="AL59" s="285" t="str">
        <f>IF(ISBLANK($I59),"",VLOOKUP($I59,DATAS!$A$2:$BJ$20,60,0))</f>
        <v>3 Attaques annoncées, niveau annoncé, choisies par le jury Oi Tsuki Jodan Gyaku Tsuki Mae Geri Mawashi geri Yoko Geri Maete Tsuki</v>
      </c>
      <c r="AM59" s="285" t="str">
        <f>IF(ISBLANK($I59),"",VLOOKUP($I59,DATAS!$A$2:$BJ$20,61,0))</f>
        <v>1 assaut souple, 2 minutes maximum</v>
      </c>
      <c r="AN59" s="285" t="str">
        <f>IF(ISBLANK($I59),"",VLOOKUP($I59,DATAS!$A$2:$BJ$20,62,0))</f>
        <v>Kata ou Kumite, 5 participations à des compétitions officielles</v>
      </c>
      <c r="AO59" s="285" t="str">
        <f>IF(ISBLANK($I59),"",VLOOKUP($I59,DATAS!$A$2:$BJ$20,58,0))</f>
        <v>LISTE WKF 1 KATA ECOLE PRINCIPAL 1 KATA DANS LES GRADES WKF</v>
      </c>
    </row>
    <row r="60" spans="1:41" ht="23.25" customHeight="1" x14ac:dyDescent="0.2">
      <c r="A60" s="28" t="s">
        <v>57</v>
      </c>
      <c r="B60" s="238"/>
      <c r="C60" s="239"/>
      <c r="D60" s="240"/>
      <c r="E60" s="31"/>
      <c r="F60" s="32" t="str">
        <f t="shared" si="0"/>
        <v xml:space="preserve"> </v>
      </c>
      <c r="G60" s="32"/>
      <c r="H60" s="240"/>
      <c r="I60" s="243" t="s">
        <v>1339</v>
      </c>
      <c r="J60" s="241">
        <f>IF(ISBLANK(I60),"",VLOOKUP($I$7,DATAS!$A$2:$B$20,2,0))</f>
        <v>15</v>
      </c>
      <c r="K60" s="241" t="str">
        <f>IF(ISBLANK(J60),"",VLOOKUP($J$7,DATAS!$U$2:$V$20,2,0))</f>
        <v>CADETS 2</v>
      </c>
      <c r="L60" s="225" t="e">
        <f>IF(ISBLANK(VLOOKUP($B60,'RECAP PLAN DE SEANCE ADULTE'!$F$1:$G$4,2,0)),"",VLOOKUP($B60,'RECAP PLAN DE SEANCE ADULTE'!$F$1:$G$4,2,0))</f>
        <v>#N/A</v>
      </c>
      <c r="M60" s="226"/>
      <c r="N60" s="249"/>
      <c r="O60" s="240" t="str">
        <f>IF(ISBLANK(I60),"",VLOOKUP(I60,DATAS!$G$3:$H$21,2,0))</f>
        <v>TEKKI SHODAN-HEIAN SHODAN-HEIAN NIDAN-HEIAN SANDAN-HEIAN YONDAN-HEIAN GODAN</v>
      </c>
      <c r="P60" s="240" t="str">
        <f>IF(ISBLANK(I60),"",VLOOKUP(I60,DATAS!$G$3:$I$21,3,0))</f>
        <v>TEKKI SHODAN-HEIAN SHODAN-HEIAN NIDAN-HEIAN SANDAN-HEIAN YONDAN-HEIAN GODAN</v>
      </c>
      <c r="Q60" s="240" t="str">
        <f>IF(ISBLANK(I60),"",VLOOKUP(I60,DATAS!$G$3:$J$21,4,0))</f>
        <v>5 PINAN - NAIFANCHI SHODAN-KATA KIHON KUMITE</v>
      </c>
      <c r="R60" s="240" t="str">
        <f>IF(ISBLANK(I60),"",VLOOKUP(I60,DATAS!$G$3:$K$21,5,0))</f>
        <v>5 PINAN-NAIFANSHI SHODAN</v>
      </c>
      <c r="S60" s="240" t="str">
        <f>IF(ISBLANK(I60),"",VLOOKUP(I60,DATAS!$G$3:$L$21,6,0))</f>
        <v>SANCHIN-GEKI SAI DAI ICHI-GEKI SAI DAI NI-SAIFA-SEYUNCHIN</v>
      </c>
      <c r="T60" s="240" t="str">
        <f>IF(ISBLANK(I60),"",VLOOKUP(I60,DATAS!$G$3:$M$21,7,0))</f>
        <v>5 PINAN-TSUKI NO KATA</v>
      </c>
      <c r="U60" s="240" t="str">
        <f>IF(ISBLANK(I60),"",VLOOKUP(I60,DATAS!$G$3:$N$21,8,0))</f>
        <v>SANSHIN-KANSHIWA-KANSHU-SEICHIN-SEISAN</v>
      </c>
      <c r="V60" s="240">
        <f>IF(ISBLANK(I60),"",VLOOKUP(I60,DATAS!$G$3:$O$21,9,0))</f>
        <v>0</v>
      </c>
      <c r="W60" s="240">
        <f>IF(ISBLANK(I60),"",VLOOKUP(I60,DATAS!$G$3:$P$21,10,0))</f>
        <v>0</v>
      </c>
      <c r="X60" s="240" t="str">
        <f>IF(ISBLANK(I60),"",VLOOKUP(I60,DATAS!$G$3:$Q$21,11,0))</f>
        <v>5 HEIAN-BASSAI</v>
      </c>
      <c r="Y60" s="240" t="str">
        <f>IF(ISBLANK(I60),"",VLOOKUP(I60,DATAS!$G$3:$R$21,12,0))</f>
        <v>5 PINAN-PATSAI DAI</v>
      </c>
      <c r="Z60" s="240" t="str">
        <f>IF(ISBLANK(I60),"",VLOOKUP(I60,DATAS!$G$3:$S$21,13,0))</f>
        <v>5 PINAN - NAIHANSHI SHODAN</v>
      </c>
      <c r="AA60" s="240">
        <f>IF(ISBLANK(J60),"",VLOOKUP(I60,DATAS!$G$3:$T$21,14,0))</f>
        <v>0</v>
      </c>
      <c r="AB60" s="38"/>
      <c r="AC60" s="38"/>
      <c r="AD60" s="38"/>
      <c r="AE60" s="38"/>
      <c r="AF60" s="285" t="str">
        <f>IF(ISBLANK($I60),"",VLOOKUP($I60,DATAS!$A$2:$BJ$20,54,0))</f>
        <v>E2 Maximum 3 Techniques de base exécutées sur place en position combat avec ou sans sursaut, à droite puis à gauche</v>
      </c>
      <c r="AG60" s="285" t="str">
        <f>IF(ISBLANK($I60),"",VLOOKUP($I60,DATAS!$A$2:$BJ$20,55,0))</f>
        <v>E2 bis Maximum 3 Techniques en multidirectionnel, à droite puis à gauche</v>
      </c>
      <c r="AH60" s="285" t="str">
        <f>IF(ISBLANK($I60),"",VLOOKUP($I60,DATAS!$A$2:$BJ$20,56,0))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0" s="285" t="str">
        <f>IF(ISBLANK($I60),"",VLOOKUP($I60,DATAS!$A$2:$BJ$20,57,0))</f>
        <v>KIHON IPPON KUMITE 5 attaques , une fois à droite, une fois à gauche Oi Tsuki Jodan Gyaku Tsuki Shudan Mae Geri Mawashi geri Yoko Geri Mae Geri jambe avant</v>
      </c>
      <c r="AJ60" s="285" t="str">
        <f>IF(ISBLANK($I60),"",VLOOKUP($I60,DATAS!$A$2:$BJ$20,58,0))</f>
        <v>LISTE WKF 1 KATA ECOLE PRINCIPAL 1 KATA DANS LES GRADES WKF</v>
      </c>
      <c r="AK60" s="285" t="str">
        <f>IF(ISBLANK($I60),"",VLOOKUP($I60,DATAS!$A$2:$BJ$20,59,0))</f>
        <v>3 SEQUENCES MINIMUM</v>
      </c>
      <c r="AL60" s="285" t="str">
        <f>IF(ISBLANK($I60),"",VLOOKUP($I60,DATAS!$A$2:$BJ$20,60,0))</f>
        <v>3 Attaques annoncées, niveau annoncé, choisies par le jury Oi Tsuki Jodan Gyaku Tsuki Mae Geri Mawashi geri Yoko Geri Maete Tsuki</v>
      </c>
      <c r="AM60" s="285" t="str">
        <f>IF(ISBLANK($I60),"",VLOOKUP($I60,DATAS!$A$2:$BJ$20,61,0))</f>
        <v>1 assaut souple, 2 minutes maximum</v>
      </c>
      <c r="AN60" s="285" t="str">
        <f>IF(ISBLANK($I60),"",VLOOKUP($I60,DATAS!$A$2:$BJ$20,62,0))</f>
        <v>Kata ou Kumite, 5 participations à des compétitions officielles</v>
      </c>
      <c r="AO60" s="285" t="str">
        <f>IF(ISBLANK($I60),"",VLOOKUP($I60,DATAS!$A$2:$BJ$20,58,0))</f>
        <v>LISTE WKF 1 KATA ECOLE PRINCIPAL 1 KATA DANS LES GRADES WKF</v>
      </c>
    </row>
    <row r="61" spans="1:41" ht="23.25" customHeight="1" x14ac:dyDescent="0.2">
      <c r="A61" s="28" t="s">
        <v>58</v>
      </c>
      <c r="B61" s="238"/>
      <c r="C61" s="239"/>
      <c r="D61" s="240"/>
      <c r="E61" s="31"/>
      <c r="F61" s="32" t="str">
        <f t="shared" si="0"/>
        <v xml:space="preserve"> </v>
      </c>
      <c r="G61" s="32"/>
      <c r="H61" s="240"/>
      <c r="I61" s="243" t="s">
        <v>1339</v>
      </c>
      <c r="J61" s="241">
        <f>IF(ISBLANK(I61),"",VLOOKUP($I$7,DATAS!$A$2:$B$20,2,0))</f>
        <v>15</v>
      </c>
      <c r="K61" s="241" t="str">
        <f>IF(ISBLANK(J61),"",VLOOKUP($J$7,DATAS!$U$2:$V$20,2,0))</f>
        <v>CADETS 2</v>
      </c>
      <c r="L61" s="225" t="e">
        <f>IF(ISBLANK(VLOOKUP($B61,'RECAP PLAN DE SEANCE ADULTE'!$F$1:$G$4,2,0)),"",VLOOKUP($B61,'RECAP PLAN DE SEANCE ADULTE'!$F$1:$G$4,2,0))</f>
        <v>#N/A</v>
      </c>
      <c r="M61" s="226"/>
      <c r="N61" s="249"/>
      <c r="O61" s="240" t="str">
        <f>IF(ISBLANK(I61),"",VLOOKUP(I61,DATAS!$G$3:$H$21,2,0))</f>
        <v>TEKKI SHODAN-HEIAN SHODAN-HEIAN NIDAN-HEIAN SANDAN-HEIAN YONDAN-HEIAN GODAN</v>
      </c>
      <c r="P61" s="240" t="str">
        <f>IF(ISBLANK(I61),"",VLOOKUP(I61,DATAS!$G$3:$I$21,3,0))</f>
        <v>TEKKI SHODAN-HEIAN SHODAN-HEIAN NIDAN-HEIAN SANDAN-HEIAN YONDAN-HEIAN GODAN</v>
      </c>
      <c r="Q61" s="240" t="str">
        <f>IF(ISBLANK(I61),"",VLOOKUP(I61,DATAS!$G$3:$J$21,4,0))</f>
        <v>5 PINAN - NAIFANCHI SHODAN-KATA KIHON KUMITE</v>
      </c>
      <c r="R61" s="240" t="str">
        <f>IF(ISBLANK(I61),"",VLOOKUP(I61,DATAS!$G$3:$K$21,5,0))</f>
        <v>5 PINAN-NAIFANSHI SHODAN</v>
      </c>
      <c r="S61" s="240" t="str">
        <f>IF(ISBLANK(I61),"",VLOOKUP(I61,DATAS!$G$3:$L$21,6,0))</f>
        <v>SANCHIN-GEKI SAI DAI ICHI-GEKI SAI DAI NI-SAIFA-SEYUNCHIN</v>
      </c>
      <c r="T61" s="240" t="str">
        <f>IF(ISBLANK(I61),"",VLOOKUP(I61,DATAS!$G$3:$M$21,7,0))</f>
        <v>5 PINAN-TSUKI NO KATA</v>
      </c>
      <c r="U61" s="240" t="str">
        <f>IF(ISBLANK(I61),"",VLOOKUP(I61,DATAS!$G$3:$N$21,8,0))</f>
        <v>SANSHIN-KANSHIWA-KANSHU-SEICHIN-SEISAN</v>
      </c>
      <c r="V61" s="240">
        <f>IF(ISBLANK(I61),"",VLOOKUP(I61,DATAS!$G$3:$O$21,9,0))</f>
        <v>0</v>
      </c>
      <c r="W61" s="240">
        <f>IF(ISBLANK(I61),"",VLOOKUP(I61,DATAS!$G$3:$P$21,10,0))</f>
        <v>0</v>
      </c>
      <c r="X61" s="240" t="str">
        <f>IF(ISBLANK(I61),"",VLOOKUP(I61,DATAS!$G$3:$Q$21,11,0))</f>
        <v>5 HEIAN-BASSAI</v>
      </c>
      <c r="Y61" s="240" t="str">
        <f>IF(ISBLANK(I61),"",VLOOKUP(I61,DATAS!$G$3:$R$21,12,0))</f>
        <v>5 PINAN-PATSAI DAI</v>
      </c>
      <c r="Z61" s="240" t="str">
        <f>IF(ISBLANK(I61),"",VLOOKUP(I61,DATAS!$G$3:$S$21,13,0))</f>
        <v>5 PINAN - NAIHANSHI SHODAN</v>
      </c>
      <c r="AA61" s="240">
        <f>IF(ISBLANK(J61),"",VLOOKUP(I61,DATAS!$G$3:$T$21,14,0))</f>
        <v>0</v>
      </c>
      <c r="AB61" s="38"/>
      <c r="AC61" s="38"/>
      <c r="AD61" s="38"/>
      <c r="AE61" s="38"/>
      <c r="AF61" s="285" t="str">
        <f>IF(ISBLANK($I61),"",VLOOKUP($I61,DATAS!$A$2:$BJ$20,54,0))</f>
        <v>E2 Maximum 3 Techniques de base exécutées sur place en position combat avec ou sans sursaut, à droite puis à gauche</v>
      </c>
      <c r="AG61" s="285" t="str">
        <f>IF(ISBLANK($I61),"",VLOOKUP($I61,DATAS!$A$2:$BJ$20,55,0))</f>
        <v>E2 bis Maximum 3 Techniques en multidirectionnel, à droite puis à gauche</v>
      </c>
      <c r="AH61" s="285" t="str">
        <f>IF(ISBLANK($I61),"",VLOOKUP($I61,DATAS!$A$2:$BJ$20,56,0))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1" s="285" t="str">
        <f>IF(ISBLANK($I61),"",VLOOKUP($I61,DATAS!$A$2:$BJ$20,57,0))</f>
        <v>KIHON IPPON KUMITE 5 attaques , une fois à droite, une fois à gauche Oi Tsuki Jodan Gyaku Tsuki Shudan Mae Geri Mawashi geri Yoko Geri Mae Geri jambe avant</v>
      </c>
      <c r="AJ61" s="285" t="str">
        <f>IF(ISBLANK($I61),"",VLOOKUP($I61,DATAS!$A$2:$BJ$20,58,0))</f>
        <v>LISTE WKF 1 KATA ECOLE PRINCIPAL 1 KATA DANS LES GRADES WKF</v>
      </c>
      <c r="AK61" s="285" t="str">
        <f>IF(ISBLANK($I61),"",VLOOKUP($I61,DATAS!$A$2:$BJ$20,59,0))</f>
        <v>3 SEQUENCES MINIMUM</v>
      </c>
      <c r="AL61" s="285" t="str">
        <f>IF(ISBLANK($I61),"",VLOOKUP($I61,DATAS!$A$2:$BJ$20,60,0))</f>
        <v>3 Attaques annoncées, niveau annoncé, choisies par le jury Oi Tsuki Jodan Gyaku Tsuki Mae Geri Mawashi geri Yoko Geri Maete Tsuki</v>
      </c>
      <c r="AM61" s="285" t="str">
        <f>IF(ISBLANK($I61),"",VLOOKUP($I61,DATAS!$A$2:$BJ$20,61,0))</f>
        <v>1 assaut souple, 2 minutes maximum</v>
      </c>
      <c r="AN61" s="285" t="str">
        <f>IF(ISBLANK($I61),"",VLOOKUP($I61,DATAS!$A$2:$BJ$20,62,0))</f>
        <v>Kata ou Kumite, 5 participations à des compétitions officielles</v>
      </c>
      <c r="AO61" s="285" t="str">
        <f>IF(ISBLANK($I61),"",VLOOKUP($I61,DATAS!$A$2:$BJ$20,58,0))</f>
        <v>LISTE WKF 1 KATA ECOLE PRINCIPAL 1 KATA DANS LES GRADES WKF</v>
      </c>
    </row>
    <row r="62" spans="1:41" ht="23.25" customHeight="1" x14ac:dyDescent="0.2">
      <c r="A62" s="28" t="s">
        <v>59</v>
      </c>
      <c r="B62" s="238"/>
      <c r="C62" s="239"/>
      <c r="D62" s="240"/>
      <c r="E62" s="31"/>
      <c r="F62" s="32" t="str">
        <f t="shared" si="0"/>
        <v xml:space="preserve"> </v>
      </c>
      <c r="G62" s="32"/>
      <c r="H62" s="240"/>
      <c r="I62" s="243" t="s">
        <v>1339</v>
      </c>
      <c r="J62" s="241">
        <f>IF(ISBLANK(I62),"",VLOOKUP($I$7,DATAS!$A$2:$B$20,2,0))</f>
        <v>15</v>
      </c>
      <c r="K62" s="241" t="str">
        <f>IF(ISBLANK(J62),"",VLOOKUP($J$7,DATAS!$U$2:$V$20,2,0))</f>
        <v>CADETS 2</v>
      </c>
      <c r="L62" s="225" t="e">
        <f>IF(ISBLANK(VLOOKUP($B62,'RECAP PLAN DE SEANCE ADULTE'!$F$1:$G$4,2,0)),"",VLOOKUP($B62,'RECAP PLAN DE SEANCE ADULTE'!$F$1:$G$4,2,0))</f>
        <v>#N/A</v>
      </c>
      <c r="M62" s="226"/>
      <c r="N62" s="249"/>
      <c r="O62" s="240" t="str">
        <f>IF(ISBLANK(I62),"",VLOOKUP(I62,DATAS!$G$3:$H$21,2,0))</f>
        <v>TEKKI SHODAN-HEIAN SHODAN-HEIAN NIDAN-HEIAN SANDAN-HEIAN YONDAN-HEIAN GODAN</v>
      </c>
      <c r="P62" s="240" t="str">
        <f>IF(ISBLANK(I62),"",VLOOKUP(I62,DATAS!$G$3:$I$21,3,0))</f>
        <v>TEKKI SHODAN-HEIAN SHODAN-HEIAN NIDAN-HEIAN SANDAN-HEIAN YONDAN-HEIAN GODAN</v>
      </c>
      <c r="Q62" s="240" t="str">
        <f>IF(ISBLANK(I62),"",VLOOKUP(I62,DATAS!$G$3:$J$21,4,0))</f>
        <v>5 PINAN - NAIFANCHI SHODAN-KATA KIHON KUMITE</v>
      </c>
      <c r="R62" s="240" t="str">
        <f>IF(ISBLANK(I62),"",VLOOKUP(I62,DATAS!$G$3:$K$21,5,0))</f>
        <v>5 PINAN-NAIFANSHI SHODAN</v>
      </c>
      <c r="S62" s="240" t="str">
        <f>IF(ISBLANK(I62),"",VLOOKUP(I62,DATAS!$G$3:$L$21,6,0))</f>
        <v>SANCHIN-GEKI SAI DAI ICHI-GEKI SAI DAI NI-SAIFA-SEYUNCHIN</v>
      </c>
      <c r="T62" s="240" t="str">
        <f>IF(ISBLANK(I62),"",VLOOKUP(I62,DATAS!$G$3:$M$21,7,0))</f>
        <v>5 PINAN-TSUKI NO KATA</v>
      </c>
      <c r="U62" s="240" t="str">
        <f>IF(ISBLANK(I62),"",VLOOKUP(I62,DATAS!$G$3:$N$21,8,0))</f>
        <v>SANSHIN-KANSHIWA-KANSHU-SEICHIN-SEISAN</v>
      </c>
      <c r="V62" s="240">
        <f>IF(ISBLANK(I62),"",VLOOKUP(I62,DATAS!$G$3:$O$21,9,0))</f>
        <v>0</v>
      </c>
      <c r="W62" s="240">
        <f>IF(ISBLANK(I62),"",VLOOKUP(I62,DATAS!$G$3:$P$21,10,0))</f>
        <v>0</v>
      </c>
      <c r="X62" s="240" t="str">
        <f>IF(ISBLANK(I62),"",VLOOKUP(I62,DATAS!$G$3:$Q$21,11,0))</f>
        <v>5 HEIAN-BASSAI</v>
      </c>
      <c r="Y62" s="240" t="str">
        <f>IF(ISBLANK(I62),"",VLOOKUP(I62,DATAS!$G$3:$R$21,12,0))</f>
        <v>5 PINAN-PATSAI DAI</v>
      </c>
      <c r="Z62" s="240" t="str">
        <f>IF(ISBLANK(I62),"",VLOOKUP(I62,DATAS!$G$3:$S$21,13,0))</f>
        <v>5 PINAN - NAIHANSHI SHODAN</v>
      </c>
      <c r="AA62" s="240">
        <f>IF(ISBLANK(J62),"",VLOOKUP(I62,DATAS!$G$3:$T$21,14,0))</f>
        <v>0</v>
      </c>
      <c r="AB62" s="38"/>
      <c r="AC62" s="38"/>
      <c r="AD62" s="38"/>
      <c r="AE62" s="38"/>
      <c r="AF62" s="285" t="str">
        <f>IF(ISBLANK($I62),"",VLOOKUP($I62,DATAS!$A$2:$BJ$20,54,0))</f>
        <v>E2 Maximum 3 Techniques de base exécutées sur place en position combat avec ou sans sursaut, à droite puis à gauche</v>
      </c>
      <c r="AG62" s="285" t="str">
        <f>IF(ISBLANK($I62),"",VLOOKUP($I62,DATAS!$A$2:$BJ$20,55,0))</f>
        <v>E2 bis Maximum 3 Techniques en multidirectionnel, à droite puis à gauche</v>
      </c>
      <c r="AH62" s="285" t="str">
        <f>IF(ISBLANK($I62),"",VLOOKUP($I62,DATAS!$A$2:$BJ$20,56,0))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2" s="285" t="str">
        <f>IF(ISBLANK($I62),"",VLOOKUP($I62,DATAS!$A$2:$BJ$20,57,0))</f>
        <v>KIHON IPPON KUMITE 5 attaques , une fois à droite, une fois à gauche Oi Tsuki Jodan Gyaku Tsuki Shudan Mae Geri Mawashi geri Yoko Geri Mae Geri jambe avant</v>
      </c>
      <c r="AJ62" s="285" t="str">
        <f>IF(ISBLANK($I62),"",VLOOKUP($I62,DATAS!$A$2:$BJ$20,58,0))</f>
        <v>LISTE WKF 1 KATA ECOLE PRINCIPAL 1 KATA DANS LES GRADES WKF</v>
      </c>
      <c r="AK62" s="285" t="str">
        <f>IF(ISBLANK($I62),"",VLOOKUP($I62,DATAS!$A$2:$BJ$20,59,0))</f>
        <v>3 SEQUENCES MINIMUM</v>
      </c>
      <c r="AL62" s="285" t="str">
        <f>IF(ISBLANK($I62),"",VLOOKUP($I62,DATAS!$A$2:$BJ$20,60,0))</f>
        <v>3 Attaques annoncées, niveau annoncé, choisies par le jury Oi Tsuki Jodan Gyaku Tsuki Mae Geri Mawashi geri Yoko Geri Maete Tsuki</v>
      </c>
      <c r="AM62" s="285" t="str">
        <f>IF(ISBLANK($I62),"",VLOOKUP($I62,DATAS!$A$2:$BJ$20,61,0))</f>
        <v>1 assaut souple, 2 minutes maximum</v>
      </c>
      <c r="AN62" s="285" t="str">
        <f>IF(ISBLANK($I62),"",VLOOKUP($I62,DATAS!$A$2:$BJ$20,62,0))</f>
        <v>Kata ou Kumite, 5 participations à des compétitions officielles</v>
      </c>
      <c r="AO62" s="285" t="str">
        <f>IF(ISBLANK($I62),"",VLOOKUP($I62,DATAS!$A$2:$BJ$20,58,0))</f>
        <v>LISTE WKF 1 KATA ECOLE PRINCIPAL 1 KATA DANS LES GRADES WKF</v>
      </c>
    </row>
    <row r="63" spans="1:41" ht="23.25" customHeight="1" x14ac:dyDescent="0.2">
      <c r="A63" s="28" t="s">
        <v>60</v>
      </c>
      <c r="B63" s="238"/>
      <c r="C63" s="239"/>
      <c r="D63" s="240"/>
      <c r="E63" s="31"/>
      <c r="F63" s="32" t="str">
        <f t="shared" si="0"/>
        <v xml:space="preserve"> </v>
      </c>
      <c r="G63" s="32"/>
      <c r="H63" s="240"/>
      <c r="I63" s="243" t="s">
        <v>1339</v>
      </c>
      <c r="J63" s="241">
        <f>IF(ISBLANK(I63),"",VLOOKUP($I$7,DATAS!$A$2:$B$20,2,0))</f>
        <v>15</v>
      </c>
      <c r="K63" s="241" t="str">
        <f>IF(ISBLANK(J63),"",VLOOKUP($J$7,DATAS!$U$2:$V$20,2,0))</f>
        <v>CADETS 2</v>
      </c>
      <c r="L63" s="225" t="e">
        <f>IF(ISBLANK(VLOOKUP($B63,'RECAP PLAN DE SEANCE ADULTE'!$F$1:$G$4,2,0)),"",VLOOKUP($B63,'RECAP PLAN DE SEANCE ADULTE'!$F$1:$G$4,2,0))</f>
        <v>#N/A</v>
      </c>
      <c r="M63" s="226"/>
      <c r="N63" s="249"/>
      <c r="O63" s="240" t="str">
        <f>IF(ISBLANK(I63),"",VLOOKUP(I63,DATAS!$G$3:$H$21,2,0))</f>
        <v>TEKKI SHODAN-HEIAN SHODAN-HEIAN NIDAN-HEIAN SANDAN-HEIAN YONDAN-HEIAN GODAN</v>
      </c>
      <c r="P63" s="240" t="str">
        <f>IF(ISBLANK(I63),"",VLOOKUP(I63,DATAS!$G$3:$I$21,3,0))</f>
        <v>TEKKI SHODAN-HEIAN SHODAN-HEIAN NIDAN-HEIAN SANDAN-HEIAN YONDAN-HEIAN GODAN</v>
      </c>
      <c r="Q63" s="240" t="str">
        <f>IF(ISBLANK(I63),"",VLOOKUP(I63,DATAS!$G$3:$J$21,4,0))</f>
        <v>5 PINAN - NAIFANCHI SHODAN-KATA KIHON KUMITE</v>
      </c>
      <c r="R63" s="240" t="str">
        <f>IF(ISBLANK(I63),"",VLOOKUP(I63,DATAS!$G$3:$K$21,5,0))</f>
        <v>5 PINAN-NAIFANSHI SHODAN</v>
      </c>
      <c r="S63" s="240" t="str">
        <f>IF(ISBLANK(I63),"",VLOOKUP(I63,DATAS!$G$3:$L$21,6,0))</f>
        <v>SANCHIN-GEKI SAI DAI ICHI-GEKI SAI DAI NI-SAIFA-SEYUNCHIN</v>
      </c>
      <c r="T63" s="240" t="str">
        <f>IF(ISBLANK(I63),"",VLOOKUP(I63,DATAS!$G$3:$M$21,7,0))</f>
        <v>5 PINAN-TSUKI NO KATA</v>
      </c>
      <c r="U63" s="240" t="str">
        <f>IF(ISBLANK(I63),"",VLOOKUP(I63,DATAS!$G$3:$N$21,8,0))</f>
        <v>SANSHIN-KANSHIWA-KANSHU-SEICHIN-SEISAN</v>
      </c>
      <c r="V63" s="240">
        <f>IF(ISBLANK(I63),"",VLOOKUP(I63,DATAS!$G$3:$O$21,9,0))</f>
        <v>0</v>
      </c>
      <c r="W63" s="240">
        <f>IF(ISBLANK(I63),"",VLOOKUP(I63,DATAS!$G$3:$P$21,10,0))</f>
        <v>0</v>
      </c>
      <c r="X63" s="240" t="str">
        <f>IF(ISBLANK(I63),"",VLOOKUP(I63,DATAS!$G$3:$Q$21,11,0))</f>
        <v>5 HEIAN-BASSAI</v>
      </c>
      <c r="Y63" s="240" t="str">
        <f>IF(ISBLANK(I63),"",VLOOKUP(I63,DATAS!$G$3:$R$21,12,0))</f>
        <v>5 PINAN-PATSAI DAI</v>
      </c>
      <c r="Z63" s="240" t="str">
        <f>IF(ISBLANK(I63),"",VLOOKUP(I63,DATAS!$G$3:$S$21,13,0))</f>
        <v>5 PINAN - NAIHANSHI SHODAN</v>
      </c>
      <c r="AA63" s="240">
        <f>IF(ISBLANK(J63),"",VLOOKUP(I63,DATAS!$G$3:$T$21,14,0))</f>
        <v>0</v>
      </c>
      <c r="AB63" s="38"/>
      <c r="AC63" s="38"/>
      <c r="AD63" s="38"/>
      <c r="AE63" s="38"/>
      <c r="AF63" s="285" t="str">
        <f>IF(ISBLANK($I63),"",VLOOKUP($I63,DATAS!$A$2:$BJ$20,54,0))</f>
        <v>E2 Maximum 3 Techniques de base exécutées sur place en position combat avec ou sans sursaut, à droite puis à gauche</v>
      </c>
      <c r="AG63" s="285" t="str">
        <f>IF(ISBLANK($I63),"",VLOOKUP($I63,DATAS!$A$2:$BJ$20,55,0))</f>
        <v>E2 bis Maximum 3 Techniques en multidirectionnel, à droite puis à gauche</v>
      </c>
      <c r="AH63" s="285" t="str">
        <f>IF(ISBLANK($I63),"",VLOOKUP($I63,DATAS!$A$2:$BJ$20,56,0))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3" s="285" t="str">
        <f>IF(ISBLANK($I63),"",VLOOKUP($I63,DATAS!$A$2:$BJ$20,57,0))</f>
        <v>KIHON IPPON KUMITE 5 attaques , une fois à droite, une fois à gauche Oi Tsuki Jodan Gyaku Tsuki Shudan Mae Geri Mawashi geri Yoko Geri Mae Geri jambe avant</v>
      </c>
      <c r="AJ63" s="285" t="str">
        <f>IF(ISBLANK($I63),"",VLOOKUP($I63,DATAS!$A$2:$BJ$20,58,0))</f>
        <v>LISTE WKF 1 KATA ECOLE PRINCIPAL 1 KATA DANS LES GRADES WKF</v>
      </c>
      <c r="AK63" s="285" t="str">
        <f>IF(ISBLANK($I63),"",VLOOKUP($I63,DATAS!$A$2:$BJ$20,59,0))</f>
        <v>3 SEQUENCES MINIMUM</v>
      </c>
      <c r="AL63" s="285" t="str">
        <f>IF(ISBLANK($I63),"",VLOOKUP($I63,DATAS!$A$2:$BJ$20,60,0))</f>
        <v>3 Attaques annoncées, niveau annoncé, choisies par le jury Oi Tsuki Jodan Gyaku Tsuki Mae Geri Mawashi geri Yoko Geri Maete Tsuki</v>
      </c>
      <c r="AM63" s="285" t="str">
        <f>IF(ISBLANK($I63),"",VLOOKUP($I63,DATAS!$A$2:$BJ$20,61,0))</f>
        <v>1 assaut souple, 2 minutes maximum</v>
      </c>
      <c r="AN63" s="285" t="str">
        <f>IF(ISBLANK($I63),"",VLOOKUP($I63,DATAS!$A$2:$BJ$20,62,0))</f>
        <v>Kata ou Kumite, 5 participations à des compétitions officielles</v>
      </c>
      <c r="AO63" s="285" t="str">
        <f>IF(ISBLANK($I63),"",VLOOKUP($I63,DATAS!$A$2:$BJ$20,58,0))</f>
        <v>LISTE WKF 1 KATA ECOLE PRINCIPAL 1 KATA DANS LES GRADES WKF</v>
      </c>
    </row>
    <row r="64" spans="1:41" ht="23.25" customHeight="1" x14ac:dyDescent="0.2">
      <c r="A64" s="28" t="s">
        <v>61</v>
      </c>
      <c r="B64" s="238"/>
      <c r="C64" s="239"/>
      <c r="D64" s="240"/>
      <c r="E64" s="31"/>
      <c r="F64" s="32" t="str">
        <f t="shared" si="0"/>
        <v xml:space="preserve"> </v>
      </c>
      <c r="G64" s="32"/>
      <c r="H64" s="240"/>
      <c r="I64" s="243" t="s">
        <v>1339</v>
      </c>
      <c r="J64" s="241">
        <f>IF(ISBLANK(I64),"",VLOOKUP($I$7,DATAS!$A$2:$B$20,2,0))</f>
        <v>15</v>
      </c>
      <c r="K64" s="241" t="str">
        <f>IF(ISBLANK(J64),"",VLOOKUP($J$7,DATAS!$U$2:$V$20,2,0))</f>
        <v>CADETS 2</v>
      </c>
      <c r="L64" s="225" t="e">
        <f>IF(ISBLANK(VLOOKUP($B64,'RECAP PLAN DE SEANCE ADULTE'!$F$1:$G$4,2,0)),"",VLOOKUP($B64,'RECAP PLAN DE SEANCE ADULTE'!$F$1:$G$4,2,0))</f>
        <v>#N/A</v>
      </c>
      <c r="M64" s="226"/>
      <c r="N64" s="249"/>
      <c r="O64" s="240" t="str">
        <f>IF(ISBLANK(I64),"",VLOOKUP(I64,DATAS!$G$3:$H$21,2,0))</f>
        <v>TEKKI SHODAN-HEIAN SHODAN-HEIAN NIDAN-HEIAN SANDAN-HEIAN YONDAN-HEIAN GODAN</v>
      </c>
      <c r="P64" s="240" t="str">
        <f>IF(ISBLANK(I64),"",VLOOKUP(I64,DATAS!$G$3:$I$21,3,0))</f>
        <v>TEKKI SHODAN-HEIAN SHODAN-HEIAN NIDAN-HEIAN SANDAN-HEIAN YONDAN-HEIAN GODAN</v>
      </c>
      <c r="Q64" s="240" t="str">
        <f>IF(ISBLANK(I64),"",VLOOKUP(I64,DATAS!$G$3:$J$21,4,0))</f>
        <v>5 PINAN - NAIFANCHI SHODAN-KATA KIHON KUMITE</v>
      </c>
      <c r="R64" s="240" t="str">
        <f>IF(ISBLANK(I64),"",VLOOKUP(I64,DATAS!$G$3:$K$21,5,0))</f>
        <v>5 PINAN-NAIFANSHI SHODAN</v>
      </c>
      <c r="S64" s="240" t="str">
        <f>IF(ISBLANK(I64),"",VLOOKUP(I64,DATAS!$G$3:$L$21,6,0))</f>
        <v>SANCHIN-GEKI SAI DAI ICHI-GEKI SAI DAI NI-SAIFA-SEYUNCHIN</v>
      </c>
      <c r="T64" s="240" t="str">
        <f>IF(ISBLANK(I64),"",VLOOKUP(I64,DATAS!$G$3:$M$21,7,0))</f>
        <v>5 PINAN-TSUKI NO KATA</v>
      </c>
      <c r="U64" s="240" t="str">
        <f>IF(ISBLANK(I64),"",VLOOKUP(I64,DATAS!$G$3:$N$21,8,0))</f>
        <v>SANSHIN-KANSHIWA-KANSHU-SEICHIN-SEISAN</v>
      </c>
      <c r="V64" s="240">
        <f>IF(ISBLANK(I64),"",VLOOKUP(I64,DATAS!$G$3:$O$21,9,0))</f>
        <v>0</v>
      </c>
      <c r="W64" s="240">
        <f>IF(ISBLANK(I64),"",VLOOKUP(I64,DATAS!$G$3:$P$21,10,0))</f>
        <v>0</v>
      </c>
      <c r="X64" s="240" t="str">
        <f>IF(ISBLANK(I64),"",VLOOKUP(I64,DATAS!$G$3:$Q$21,11,0))</f>
        <v>5 HEIAN-BASSAI</v>
      </c>
      <c r="Y64" s="240" t="str">
        <f>IF(ISBLANK(I64),"",VLOOKUP(I64,DATAS!$G$3:$R$21,12,0))</f>
        <v>5 PINAN-PATSAI DAI</v>
      </c>
      <c r="Z64" s="240" t="str">
        <f>IF(ISBLANK(I64),"",VLOOKUP(I64,DATAS!$G$3:$S$21,13,0))</f>
        <v>5 PINAN - NAIHANSHI SHODAN</v>
      </c>
      <c r="AA64" s="240">
        <f>IF(ISBLANK(J64),"",VLOOKUP(I64,DATAS!$G$3:$T$21,14,0))</f>
        <v>0</v>
      </c>
      <c r="AB64" s="38"/>
      <c r="AC64" s="38"/>
      <c r="AD64" s="38"/>
      <c r="AE64" s="38"/>
      <c r="AF64" s="285" t="str">
        <f>IF(ISBLANK($I64),"",VLOOKUP($I64,DATAS!$A$2:$BJ$20,54,0))</f>
        <v>E2 Maximum 3 Techniques de base exécutées sur place en position combat avec ou sans sursaut, à droite puis à gauche</v>
      </c>
      <c r="AG64" s="285" t="str">
        <f>IF(ISBLANK($I64),"",VLOOKUP($I64,DATAS!$A$2:$BJ$20,55,0))</f>
        <v>E2 bis Maximum 3 Techniques en multidirectionnel, à droite puis à gauche</v>
      </c>
      <c r="AH64" s="285" t="str">
        <f>IF(ISBLANK($I64),"",VLOOKUP($I64,DATAS!$A$2:$BJ$20,56,0))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4" s="285" t="str">
        <f>IF(ISBLANK($I64),"",VLOOKUP($I64,DATAS!$A$2:$BJ$20,57,0))</f>
        <v>KIHON IPPON KUMITE 5 attaques , une fois à droite, une fois à gauche Oi Tsuki Jodan Gyaku Tsuki Shudan Mae Geri Mawashi geri Yoko Geri Mae Geri jambe avant</v>
      </c>
      <c r="AJ64" s="285" t="str">
        <f>IF(ISBLANK($I64),"",VLOOKUP($I64,DATAS!$A$2:$BJ$20,58,0))</f>
        <v>LISTE WKF 1 KATA ECOLE PRINCIPAL 1 KATA DANS LES GRADES WKF</v>
      </c>
      <c r="AK64" s="285" t="str">
        <f>IF(ISBLANK($I64),"",VLOOKUP($I64,DATAS!$A$2:$BJ$20,59,0))</f>
        <v>3 SEQUENCES MINIMUM</v>
      </c>
      <c r="AL64" s="285" t="str">
        <f>IF(ISBLANK($I64),"",VLOOKUP($I64,DATAS!$A$2:$BJ$20,60,0))</f>
        <v>3 Attaques annoncées, niveau annoncé, choisies par le jury Oi Tsuki Jodan Gyaku Tsuki Mae Geri Mawashi geri Yoko Geri Maete Tsuki</v>
      </c>
      <c r="AM64" s="285" t="str">
        <f>IF(ISBLANK($I64),"",VLOOKUP($I64,DATAS!$A$2:$BJ$20,61,0))</f>
        <v>1 assaut souple, 2 minutes maximum</v>
      </c>
      <c r="AN64" s="285" t="str">
        <f>IF(ISBLANK($I64),"",VLOOKUP($I64,DATAS!$A$2:$BJ$20,62,0))</f>
        <v>Kata ou Kumite, 5 participations à des compétitions officielles</v>
      </c>
      <c r="AO64" s="285" t="str">
        <f>IF(ISBLANK($I64),"",VLOOKUP($I64,DATAS!$A$2:$BJ$20,58,0))</f>
        <v>LISTE WKF 1 KATA ECOLE PRINCIPAL 1 KATA DANS LES GRADES WKF</v>
      </c>
    </row>
    <row r="65" spans="1:41" ht="23.25" customHeight="1" x14ac:dyDescent="0.2">
      <c r="A65" s="28" t="s">
        <v>62</v>
      </c>
      <c r="B65" s="238"/>
      <c r="C65" s="239"/>
      <c r="D65" s="240"/>
      <c r="E65" s="31"/>
      <c r="F65" s="32" t="str">
        <f t="shared" si="0"/>
        <v xml:space="preserve"> </v>
      </c>
      <c r="G65" s="32"/>
      <c r="H65" s="240"/>
      <c r="I65" s="243" t="s">
        <v>1339</v>
      </c>
      <c r="J65" s="241">
        <f>IF(ISBLANK(I65),"",VLOOKUP($I$7,DATAS!$A$2:$B$20,2,0))</f>
        <v>15</v>
      </c>
      <c r="K65" s="241" t="str">
        <f>IF(ISBLANK(J65),"",VLOOKUP($J$7,DATAS!$U$2:$V$20,2,0))</f>
        <v>CADETS 2</v>
      </c>
      <c r="L65" s="225" t="e">
        <f>IF(ISBLANK(VLOOKUP($B65,'RECAP PLAN DE SEANCE ADULTE'!$F$1:$G$4,2,0)),"",VLOOKUP($B65,'RECAP PLAN DE SEANCE ADULTE'!$F$1:$G$4,2,0))</f>
        <v>#N/A</v>
      </c>
      <c r="M65" s="226"/>
      <c r="N65" s="249"/>
      <c r="O65" s="240" t="str">
        <f>IF(ISBLANK(I65),"",VLOOKUP(I65,DATAS!$G$3:$H$21,2,0))</f>
        <v>TEKKI SHODAN-HEIAN SHODAN-HEIAN NIDAN-HEIAN SANDAN-HEIAN YONDAN-HEIAN GODAN</v>
      </c>
      <c r="P65" s="240" t="str">
        <f>IF(ISBLANK(I65),"",VLOOKUP(I65,DATAS!$G$3:$I$21,3,0))</f>
        <v>TEKKI SHODAN-HEIAN SHODAN-HEIAN NIDAN-HEIAN SANDAN-HEIAN YONDAN-HEIAN GODAN</v>
      </c>
      <c r="Q65" s="240" t="str">
        <f>IF(ISBLANK(I65),"",VLOOKUP(I65,DATAS!$G$3:$J$21,4,0))</f>
        <v>5 PINAN - NAIFANCHI SHODAN-KATA KIHON KUMITE</v>
      </c>
      <c r="R65" s="240" t="str">
        <f>IF(ISBLANK(I65),"",VLOOKUP(I65,DATAS!$G$3:$K$21,5,0))</f>
        <v>5 PINAN-NAIFANSHI SHODAN</v>
      </c>
      <c r="S65" s="240" t="str">
        <f>IF(ISBLANK(I65),"",VLOOKUP(I65,DATAS!$G$3:$L$21,6,0))</f>
        <v>SANCHIN-GEKI SAI DAI ICHI-GEKI SAI DAI NI-SAIFA-SEYUNCHIN</v>
      </c>
      <c r="T65" s="240" t="str">
        <f>IF(ISBLANK(I65),"",VLOOKUP(I65,DATAS!$G$3:$M$21,7,0))</f>
        <v>5 PINAN-TSUKI NO KATA</v>
      </c>
      <c r="U65" s="240" t="str">
        <f>IF(ISBLANK(I65),"",VLOOKUP(I65,DATAS!$G$3:$N$21,8,0))</f>
        <v>SANSHIN-KANSHIWA-KANSHU-SEICHIN-SEISAN</v>
      </c>
      <c r="V65" s="240">
        <f>IF(ISBLANK(I65),"",VLOOKUP(I65,DATAS!$G$3:$O$21,9,0))</f>
        <v>0</v>
      </c>
      <c r="W65" s="240">
        <f>IF(ISBLANK(I65),"",VLOOKUP(I65,DATAS!$G$3:$P$21,10,0))</f>
        <v>0</v>
      </c>
      <c r="X65" s="240" t="str">
        <f>IF(ISBLANK(I65),"",VLOOKUP(I65,DATAS!$G$3:$Q$21,11,0))</f>
        <v>5 HEIAN-BASSAI</v>
      </c>
      <c r="Y65" s="240" t="str">
        <f>IF(ISBLANK(I65),"",VLOOKUP(I65,DATAS!$G$3:$R$21,12,0))</f>
        <v>5 PINAN-PATSAI DAI</v>
      </c>
      <c r="Z65" s="240" t="str">
        <f>IF(ISBLANK(I65),"",VLOOKUP(I65,DATAS!$G$3:$S$21,13,0))</f>
        <v>5 PINAN - NAIHANSHI SHODAN</v>
      </c>
      <c r="AA65" s="240">
        <f>IF(ISBLANK(J65),"",VLOOKUP(I65,DATAS!$G$3:$T$21,14,0))</f>
        <v>0</v>
      </c>
      <c r="AB65" s="38"/>
      <c r="AC65" s="38"/>
      <c r="AD65" s="38"/>
      <c r="AE65" s="38"/>
      <c r="AF65" s="285" t="str">
        <f>IF(ISBLANK($I65),"",VLOOKUP($I65,DATAS!$A$2:$BJ$20,54,0))</f>
        <v>E2 Maximum 3 Techniques de base exécutées sur place en position combat avec ou sans sursaut, à droite puis à gauche</v>
      </c>
      <c r="AG65" s="285" t="str">
        <f>IF(ISBLANK($I65),"",VLOOKUP($I65,DATAS!$A$2:$BJ$20,55,0))</f>
        <v>E2 bis Maximum 3 Techniques en multidirectionnel, à droite puis à gauche</v>
      </c>
      <c r="AH65" s="285" t="str">
        <f>IF(ISBLANK($I65),"",VLOOKUP($I65,DATAS!$A$2:$BJ$20,56,0))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5" s="285" t="str">
        <f>IF(ISBLANK($I65),"",VLOOKUP($I65,DATAS!$A$2:$BJ$20,57,0))</f>
        <v>KIHON IPPON KUMITE 5 attaques , une fois à droite, une fois à gauche Oi Tsuki Jodan Gyaku Tsuki Shudan Mae Geri Mawashi geri Yoko Geri Mae Geri jambe avant</v>
      </c>
      <c r="AJ65" s="285" t="str">
        <f>IF(ISBLANK($I65),"",VLOOKUP($I65,DATAS!$A$2:$BJ$20,53,0))</f>
        <v>E1 Khion sur 3 pas, au maximum 3 techniques</v>
      </c>
      <c r="AK65" s="285" t="str">
        <f>IF(ISBLANK($I65),"",VLOOKUP($I65,DATAS!$A$2:$BJ$20,59,0))</f>
        <v>3 SEQUENCES MINIMUM</v>
      </c>
      <c r="AL65" s="285" t="str">
        <f>IF(ISBLANK($I65),"",VLOOKUP($I65,DATAS!$A$2:$BJ$20,60,0))</f>
        <v>3 Attaques annoncées, niveau annoncé, choisies par le jury Oi Tsuki Jodan Gyaku Tsuki Mae Geri Mawashi geri Yoko Geri Maete Tsuki</v>
      </c>
      <c r="AM65" s="285" t="str">
        <f>IF(ISBLANK($I65),"",VLOOKUP($I65,DATAS!$A$2:$BJ$20,61,0))</f>
        <v>1 assaut souple, 2 minutes maximum</v>
      </c>
      <c r="AN65" s="285" t="str">
        <f>IF(ISBLANK($I65),"",VLOOKUP($I65,DATAS!$A$2:$BJ$20,62,0))</f>
        <v>Kata ou Kumite, 5 participations à des compétitions officielles</v>
      </c>
      <c r="AO65" s="285" t="str">
        <f>IF(ISBLANK($I65),"",VLOOKUP($I65,DATAS!$A$2:$BJ$20,58,0))</f>
        <v>LISTE WKF 1 KATA ECOLE PRINCIPAL 1 KATA DANS LES GRADES WKF</v>
      </c>
    </row>
    <row r="66" spans="1:41" ht="23.25" customHeight="1" x14ac:dyDescent="0.2">
      <c r="A66" s="28" t="s">
        <v>63</v>
      </c>
      <c r="B66" s="238"/>
      <c r="C66" s="239"/>
      <c r="D66" s="240"/>
      <c r="E66" s="31"/>
      <c r="F66" s="32" t="str">
        <f t="shared" si="0"/>
        <v xml:space="preserve"> </v>
      </c>
      <c r="G66" s="32"/>
      <c r="H66" s="240"/>
      <c r="I66" s="243" t="s">
        <v>1339</v>
      </c>
      <c r="J66" s="241">
        <f>IF(ISBLANK(I66),"",VLOOKUP($I$7,DATAS!$A$2:$B$20,2,0))</f>
        <v>15</v>
      </c>
      <c r="K66" s="241" t="str">
        <f>IF(ISBLANK(J66),"",VLOOKUP($J$7,DATAS!$U$2:$V$20,2,0))</f>
        <v>CADETS 2</v>
      </c>
      <c r="L66" s="225" t="e">
        <f>IF(ISBLANK(VLOOKUP($B66,'RECAP PLAN DE SEANCE ADULTE'!$F$1:$G$4,2,0)),"",VLOOKUP($B66,'RECAP PLAN DE SEANCE ADULTE'!$F$1:$G$4,2,0))</f>
        <v>#N/A</v>
      </c>
      <c r="M66" s="226"/>
      <c r="N66" s="249"/>
      <c r="O66" s="240" t="str">
        <f>IF(ISBLANK(I66),"",VLOOKUP(I66,DATAS!$G$3:$H$21,2,0))</f>
        <v>TEKKI SHODAN-HEIAN SHODAN-HEIAN NIDAN-HEIAN SANDAN-HEIAN YONDAN-HEIAN GODAN</v>
      </c>
      <c r="P66" s="240" t="str">
        <f>IF(ISBLANK(I66),"",VLOOKUP(I66,DATAS!$G$3:$I$21,3,0))</f>
        <v>TEKKI SHODAN-HEIAN SHODAN-HEIAN NIDAN-HEIAN SANDAN-HEIAN YONDAN-HEIAN GODAN</v>
      </c>
      <c r="Q66" s="240" t="str">
        <f>IF(ISBLANK(I66),"",VLOOKUP(I66,DATAS!$G$3:$J$21,4,0))</f>
        <v>5 PINAN - NAIFANCHI SHODAN-KATA KIHON KUMITE</v>
      </c>
      <c r="R66" s="240" t="str">
        <f>IF(ISBLANK(I66),"",VLOOKUP(I66,DATAS!$G$3:$K$21,5,0))</f>
        <v>5 PINAN-NAIFANSHI SHODAN</v>
      </c>
      <c r="S66" s="240" t="str">
        <f>IF(ISBLANK(I66),"",VLOOKUP(I66,DATAS!$G$3:$L$21,6,0))</f>
        <v>SANCHIN-GEKI SAI DAI ICHI-GEKI SAI DAI NI-SAIFA-SEYUNCHIN</v>
      </c>
      <c r="T66" s="240" t="str">
        <f>IF(ISBLANK(I66),"",VLOOKUP(I66,DATAS!$G$3:$M$21,7,0))</f>
        <v>5 PINAN-TSUKI NO KATA</v>
      </c>
      <c r="U66" s="240" t="str">
        <f>IF(ISBLANK(I66),"",VLOOKUP(I66,DATAS!$G$3:$N$21,8,0))</f>
        <v>SANSHIN-KANSHIWA-KANSHU-SEICHIN-SEISAN</v>
      </c>
      <c r="V66" s="240">
        <f>IF(ISBLANK(I66),"",VLOOKUP(I66,DATAS!$G$3:$O$21,9,0))</f>
        <v>0</v>
      </c>
      <c r="W66" s="240">
        <f>IF(ISBLANK(I66),"",VLOOKUP(I66,DATAS!$G$3:$P$21,10,0))</f>
        <v>0</v>
      </c>
      <c r="X66" s="240" t="str">
        <f>IF(ISBLANK(I66),"",VLOOKUP(I66,DATAS!$G$3:$Q$21,11,0))</f>
        <v>5 HEIAN-BASSAI</v>
      </c>
      <c r="Y66" s="240" t="str">
        <f>IF(ISBLANK(I66),"",VLOOKUP(I66,DATAS!$G$3:$R$21,12,0))</f>
        <v>5 PINAN-PATSAI DAI</v>
      </c>
      <c r="Z66" s="240" t="str">
        <f>IF(ISBLANK(I66),"",VLOOKUP(I66,DATAS!$G$3:$S$21,13,0))</f>
        <v>5 PINAN - NAIHANSHI SHODAN</v>
      </c>
      <c r="AA66" s="240">
        <f>IF(ISBLANK(J66),"",VLOOKUP(I66,DATAS!$G$3:$T$21,14,0))</f>
        <v>0</v>
      </c>
      <c r="AB66" s="38"/>
      <c r="AC66" s="38"/>
      <c r="AD66" s="38"/>
      <c r="AE66" s="38"/>
      <c r="AF66" s="285" t="str">
        <f>IF(ISBLANK($I66),"",VLOOKUP($I66,DATAS!$A$2:$BJ$20,54,0))</f>
        <v>E2 Maximum 3 Techniques de base exécutées sur place en position combat avec ou sans sursaut, à droite puis à gauche</v>
      </c>
      <c r="AG66" s="285" t="str">
        <f>IF(ISBLANK($I66),"",VLOOKUP($I66,DATAS!$A$2:$BJ$20,55,0))</f>
        <v>E2 bis Maximum 3 Techniques en multidirectionnel, à droite puis à gauche</v>
      </c>
      <c r="AH66" s="285" t="str">
        <f>IF(ISBLANK($I66),"",VLOOKUP($I66,DATAS!$A$2:$BJ$20,56,0))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6" s="285" t="str">
        <f>IF(ISBLANK($I66),"",VLOOKUP($I66,DATAS!$A$2:$BJ$20,57,0))</f>
        <v>KIHON IPPON KUMITE 5 attaques , une fois à droite, une fois à gauche Oi Tsuki Jodan Gyaku Tsuki Shudan Mae Geri Mawashi geri Yoko Geri Mae Geri jambe avant</v>
      </c>
      <c r="AJ66" s="285" t="str">
        <f>IF(ISBLANK($I66),"",VLOOKUP($I66,DATAS!$A$2:$BJ$20,53,0))</f>
        <v>E1 Khion sur 3 pas, au maximum 3 techniques</v>
      </c>
      <c r="AK66" s="285" t="str">
        <f>IF(ISBLANK($I66),"",VLOOKUP($I66,DATAS!$A$2:$BJ$20,59,0))</f>
        <v>3 SEQUENCES MINIMUM</v>
      </c>
      <c r="AL66" s="285" t="str">
        <f>IF(ISBLANK($I66),"",VLOOKUP($I66,DATAS!$A$2:$BJ$20,60,0))</f>
        <v>3 Attaques annoncées, niveau annoncé, choisies par le jury Oi Tsuki Jodan Gyaku Tsuki Mae Geri Mawashi geri Yoko Geri Maete Tsuki</v>
      </c>
      <c r="AM66" s="285" t="str">
        <f>IF(ISBLANK($I66),"",VLOOKUP($I66,DATAS!$A$2:$BJ$20,61,0))</f>
        <v>1 assaut souple, 2 minutes maximum</v>
      </c>
      <c r="AN66" s="285" t="str">
        <f>IF(ISBLANK($I66),"",VLOOKUP($I66,DATAS!$A$2:$BJ$20,62,0))</f>
        <v>Kata ou Kumite, 5 participations à des compétitions officielles</v>
      </c>
      <c r="AO66" s="285" t="str">
        <f>IF(ISBLANK($I66),"",VLOOKUP($I66,DATAS!$A$2:$BJ$20,58,0))</f>
        <v>LISTE WKF 1 KATA ECOLE PRINCIPAL 1 KATA DANS LES GRADES WKF</v>
      </c>
    </row>
    <row r="67" spans="1:41" ht="23.25" customHeight="1" x14ac:dyDescent="0.2">
      <c r="A67" s="28" t="s">
        <v>64</v>
      </c>
      <c r="B67" s="238"/>
      <c r="C67" s="239"/>
      <c r="D67" s="240"/>
      <c r="E67" s="31"/>
      <c r="F67" s="32" t="str">
        <f t="shared" si="0"/>
        <v xml:space="preserve"> </v>
      </c>
      <c r="G67" s="32"/>
      <c r="H67" s="240"/>
      <c r="I67" s="243" t="s">
        <v>1339</v>
      </c>
      <c r="J67" s="241">
        <f>IF(ISBLANK(I67),"",VLOOKUP($I$7,DATAS!$A$2:$B$20,2,0))</f>
        <v>15</v>
      </c>
      <c r="K67" s="241" t="str">
        <f>IF(ISBLANK(J67),"",VLOOKUP($J$7,DATAS!$U$2:$V$20,2,0))</f>
        <v>CADETS 2</v>
      </c>
      <c r="L67" s="225" t="e">
        <f>IF(ISBLANK(VLOOKUP($B67,'RECAP PLAN DE SEANCE ADULTE'!$F$1:$G$4,2,0)),"",VLOOKUP($B67,'RECAP PLAN DE SEANCE ADULTE'!$F$1:$G$4,2,0))</f>
        <v>#N/A</v>
      </c>
      <c r="M67" s="226"/>
      <c r="N67" s="249"/>
      <c r="O67" s="240" t="str">
        <f>IF(ISBLANK(I67),"",VLOOKUP(I67,DATAS!$G$3:$H$21,2,0))</f>
        <v>TEKKI SHODAN-HEIAN SHODAN-HEIAN NIDAN-HEIAN SANDAN-HEIAN YONDAN-HEIAN GODAN</v>
      </c>
      <c r="P67" s="240" t="str">
        <f>IF(ISBLANK(I67),"",VLOOKUP(I67,DATAS!$G$3:$I$21,3,0))</f>
        <v>TEKKI SHODAN-HEIAN SHODAN-HEIAN NIDAN-HEIAN SANDAN-HEIAN YONDAN-HEIAN GODAN</v>
      </c>
      <c r="Q67" s="240" t="str">
        <f>IF(ISBLANK(I67),"",VLOOKUP(I67,DATAS!$G$3:$J$21,4,0))</f>
        <v>5 PINAN - NAIFANCHI SHODAN-KATA KIHON KUMITE</v>
      </c>
      <c r="R67" s="240" t="str">
        <f>IF(ISBLANK(I67),"",VLOOKUP(I67,DATAS!$G$3:$K$21,5,0))</f>
        <v>5 PINAN-NAIFANSHI SHODAN</v>
      </c>
      <c r="S67" s="240" t="str">
        <f>IF(ISBLANK(I67),"",VLOOKUP(I67,DATAS!$G$3:$L$21,6,0))</f>
        <v>SANCHIN-GEKI SAI DAI ICHI-GEKI SAI DAI NI-SAIFA-SEYUNCHIN</v>
      </c>
      <c r="T67" s="240" t="str">
        <f>IF(ISBLANK(I67),"",VLOOKUP(I67,DATAS!$G$3:$M$21,7,0))</f>
        <v>5 PINAN-TSUKI NO KATA</v>
      </c>
      <c r="U67" s="240" t="str">
        <f>IF(ISBLANK(I67),"",VLOOKUP(I67,DATAS!$G$3:$N$21,8,0))</f>
        <v>SANSHIN-KANSHIWA-KANSHU-SEICHIN-SEISAN</v>
      </c>
      <c r="V67" s="240">
        <f>IF(ISBLANK(I67),"",VLOOKUP(I67,DATAS!$G$3:$O$21,9,0))</f>
        <v>0</v>
      </c>
      <c r="W67" s="240">
        <f>IF(ISBLANK(I67),"",VLOOKUP(I67,DATAS!$G$3:$P$21,10,0))</f>
        <v>0</v>
      </c>
      <c r="X67" s="240" t="str">
        <f>IF(ISBLANK(I67),"",VLOOKUP(I67,DATAS!$G$3:$Q$21,11,0))</f>
        <v>5 HEIAN-BASSAI</v>
      </c>
      <c r="Y67" s="240" t="str">
        <f>IF(ISBLANK(I67),"",VLOOKUP(I67,DATAS!$G$3:$R$21,12,0))</f>
        <v>5 PINAN-PATSAI DAI</v>
      </c>
      <c r="Z67" s="240" t="str">
        <f>IF(ISBLANK(I67),"",VLOOKUP(I67,DATAS!$G$3:$S$21,13,0))</f>
        <v>5 PINAN - NAIHANSHI SHODAN</v>
      </c>
      <c r="AA67" s="240">
        <f>IF(ISBLANK(J67),"",VLOOKUP(I67,DATAS!$G$3:$T$21,14,0))</f>
        <v>0</v>
      </c>
      <c r="AB67" s="38"/>
      <c r="AC67" s="38"/>
      <c r="AD67" s="38"/>
      <c r="AE67" s="38"/>
      <c r="AF67" s="285" t="str">
        <f>IF(ISBLANK($I67),"",VLOOKUP($I67,DATAS!$A$2:$BJ$20,54,0))</f>
        <v>E2 Maximum 3 Techniques de base exécutées sur place en position combat avec ou sans sursaut, à droite puis à gauche</v>
      </c>
      <c r="AG67" s="285" t="str">
        <f>IF(ISBLANK($I67),"",VLOOKUP($I67,DATAS!$A$2:$BJ$20,55,0))</f>
        <v>E2 bis Maximum 3 Techniques en multidirectionnel, à droite puis à gauche</v>
      </c>
      <c r="AH67" s="285" t="str">
        <f>IF(ISBLANK($I67),"",VLOOKUP($I67,DATAS!$A$2:$BJ$20,56,0))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7" s="285" t="str">
        <f>IF(ISBLANK($I67),"",VLOOKUP($I67,DATAS!$A$2:$BJ$20,57,0))</f>
        <v>KIHON IPPON KUMITE 5 attaques , une fois à droite, une fois à gauche Oi Tsuki Jodan Gyaku Tsuki Shudan Mae Geri Mawashi geri Yoko Geri Mae Geri jambe avant</v>
      </c>
      <c r="AJ67" s="285" t="str">
        <f>IF(ISBLANK($I67),"",VLOOKUP($I67,DATAS!$A$2:$BJ$20,53,0))</f>
        <v>E1 Khion sur 3 pas, au maximum 3 techniques</v>
      </c>
      <c r="AK67" s="285" t="str">
        <f>IF(ISBLANK($I67),"",VLOOKUP($I67,DATAS!$A$2:$BJ$20,59,0))</f>
        <v>3 SEQUENCES MINIMUM</v>
      </c>
      <c r="AL67" s="285" t="str">
        <f>IF(ISBLANK($I67),"",VLOOKUP($I67,DATAS!$A$2:$BJ$20,60,0))</f>
        <v>3 Attaques annoncées, niveau annoncé, choisies par le jury Oi Tsuki Jodan Gyaku Tsuki Mae Geri Mawashi geri Yoko Geri Maete Tsuki</v>
      </c>
      <c r="AM67" s="285" t="str">
        <f>IF(ISBLANK($I67),"",VLOOKUP($I67,DATAS!$A$2:$BJ$20,61,0))</f>
        <v>1 assaut souple, 2 minutes maximum</v>
      </c>
      <c r="AN67" s="285" t="str">
        <f>IF(ISBLANK($I67),"",VLOOKUP($I67,DATAS!$A$2:$BJ$20,62,0))</f>
        <v>Kata ou Kumite, 5 participations à des compétitions officielles</v>
      </c>
      <c r="AO67" s="285" t="str">
        <f>IF(ISBLANK($I67),"",VLOOKUP($I67,DATAS!$A$2:$BJ$20,58,0))</f>
        <v>LISTE WKF 1 KATA ECOLE PRINCIPAL 1 KATA DANS LES GRADES WKF</v>
      </c>
    </row>
    <row r="68" spans="1:41" ht="23.25" customHeight="1" x14ac:dyDescent="0.2">
      <c r="A68" s="28" t="s">
        <v>65</v>
      </c>
      <c r="B68" s="238"/>
      <c r="C68" s="239"/>
      <c r="D68" s="240"/>
      <c r="E68" s="31"/>
      <c r="F68" s="32" t="str">
        <f t="shared" si="0"/>
        <v xml:space="preserve"> </v>
      </c>
      <c r="G68" s="32"/>
      <c r="H68" s="240"/>
      <c r="I68" s="243" t="s">
        <v>1339</v>
      </c>
      <c r="J68" s="241">
        <f>IF(ISBLANK(I68),"",VLOOKUP($I$7,DATAS!$A$2:$B$20,2,0))</f>
        <v>15</v>
      </c>
      <c r="K68" s="241" t="str">
        <f>IF(ISBLANK(J68),"",VLOOKUP($J$7,DATAS!$U$2:$V$20,2,0))</f>
        <v>CADETS 2</v>
      </c>
      <c r="L68" s="225" t="e">
        <f>IF(ISBLANK(VLOOKUP($B68,'RECAP PLAN DE SEANCE ADULTE'!$F$1:$G$4,2,0)),"",VLOOKUP($B68,'RECAP PLAN DE SEANCE ADULTE'!$F$1:$G$4,2,0))</f>
        <v>#N/A</v>
      </c>
      <c r="M68" s="226"/>
      <c r="N68" s="249"/>
      <c r="O68" s="240" t="str">
        <f>IF(ISBLANK(I68),"",VLOOKUP(I68,DATAS!$G$3:$H$21,2,0))</f>
        <v>TEKKI SHODAN-HEIAN SHODAN-HEIAN NIDAN-HEIAN SANDAN-HEIAN YONDAN-HEIAN GODAN</v>
      </c>
      <c r="P68" s="240" t="str">
        <f>IF(ISBLANK(I68),"",VLOOKUP(I68,DATAS!$G$3:$I$21,3,0))</f>
        <v>TEKKI SHODAN-HEIAN SHODAN-HEIAN NIDAN-HEIAN SANDAN-HEIAN YONDAN-HEIAN GODAN</v>
      </c>
      <c r="Q68" s="240" t="str">
        <f>IF(ISBLANK(I68),"",VLOOKUP(I68,DATAS!$G$3:$J$21,4,0))</f>
        <v>5 PINAN - NAIFANCHI SHODAN-KATA KIHON KUMITE</v>
      </c>
      <c r="R68" s="240" t="str">
        <f>IF(ISBLANK(I68),"",VLOOKUP(I68,DATAS!$G$3:$K$21,5,0))</f>
        <v>5 PINAN-NAIFANSHI SHODAN</v>
      </c>
      <c r="S68" s="240" t="str">
        <f>IF(ISBLANK(I68),"",VLOOKUP(I68,DATAS!$G$3:$L$21,6,0))</f>
        <v>SANCHIN-GEKI SAI DAI ICHI-GEKI SAI DAI NI-SAIFA-SEYUNCHIN</v>
      </c>
      <c r="T68" s="240" t="str">
        <f>IF(ISBLANK(I68),"",VLOOKUP(I68,DATAS!$G$3:$M$21,7,0))</f>
        <v>5 PINAN-TSUKI NO KATA</v>
      </c>
      <c r="U68" s="240" t="str">
        <f>IF(ISBLANK(I68),"",VLOOKUP(I68,DATAS!$G$3:$N$21,8,0))</f>
        <v>SANSHIN-KANSHIWA-KANSHU-SEICHIN-SEISAN</v>
      </c>
      <c r="V68" s="240">
        <f>IF(ISBLANK(I68),"",VLOOKUP(I68,DATAS!$G$3:$O$21,9,0))</f>
        <v>0</v>
      </c>
      <c r="W68" s="240">
        <f>IF(ISBLANK(I68),"",VLOOKUP(I68,DATAS!$G$3:$P$21,10,0))</f>
        <v>0</v>
      </c>
      <c r="X68" s="240" t="str">
        <f>IF(ISBLANK(I68),"",VLOOKUP(I68,DATAS!$G$3:$Q$21,11,0))</f>
        <v>5 HEIAN-BASSAI</v>
      </c>
      <c r="Y68" s="240" t="str">
        <f>IF(ISBLANK(I68),"",VLOOKUP(I68,DATAS!$G$3:$R$21,12,0))</f>
        <v>5 PINAN-PATSAI DAI</v>
      </c>
      <c r="Z68" s="240" t="str">
        <f>IF(ISBLANK(I68),"",VLOOKUP(I68,DATAS!$G$3:$S$21,13,0))</f>
        <v>5 PINAN - NAIHANSHI SHODAN</v>
      </c>
      <c r="AA68" s="240">
        <f>IF(ISBLANK(J68),"",VLOOKUP(I68,DATAS!$G$3:$T$21,14,0))</f>
        <v>0</v>
      </c>
      <c r="AB68" s="38"/>
      <c r="AC68" s="38"/>
      <c r="AD68" s="38"/>
      <c r="AE68" s="38"/>
      <c r="AF68" s="285" t="str">
        <f>IF(ISBLANK($I68),"",VLOOKUP($I68,DATAS!$A$2:$BJ$20,54,0))</f>
        <v>E2 Maximum 3 Techniques de base exécutées sur place en position combat avec ou sans sursaut, à droite puis à gauche</v>
      </c>
      <c r="AG68" s="285" t="str">
        <f>IF(ISBLANK($I68),"",VLOOKUP($I68,DATAS!$A$2:$BJ$20,55,0))</f>
        <v>E2 bis Maximum 3 Techniques en multidirectionnel, à droite puis à gauche</v>
      </c>
      <c r="AH68" s="285" t="str">
        <f>IF(ISBLANK($I68),"",VLOOKUP($I68,DATAS!$A$2:$BJ$20,56,0))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8" s="285" t="str">
        <f>IF(ISBLANK($I68),"",VLOOKUP($I68,DATAS!$A$2:$BJ$20,57,0))</f>
        <v>KIHON IPPON KUMITE 5 attaques , une fois à droite, une fois à gauche Oi Tsuki Jodan Gyaku Tsuki Shudan Mae Geri Mawashi geri Yoko Geri Mae Geri jambe avant</v>
      </c>
      <c r="AJ68" s="285" t="str">
        <f>IF(ISBLANK($I68),"",VLOOKUP($I68,DATAS!$A$2:$BJ$20,53,0))</f>
        <v>E1 Khion sur 3 pas, au maximum 3 techniques</v>
      </c>
      <c r="AK68" s="285" t="str">
        <f>IF(ISBLANK($I68),"",VLOOKUP($I68,DATAS!$A$2:$BJ$20,59,0))</f>
        <v>3 SEQUENCES MINIMUM</v>
      </c>
      <c r="AL68" s="285" t="str">
        <f>IF(ISBLANK($I68),"",VLOOKUP($I68,DATAS!$A$2:$BJ$20,55,0))</f>
        <v>E2 bis Maximum 3 Techniques en multidirectionnel, à droite puis à gauche</v>
      </c>
      <c r="AM68" s="285" t="str">
        <f>IF(ISBLANK($I68),"",VLOOKUP($I68,DATAS!$A$2:$BJ$20,61,0))</f>
        <v>1 assaut souple, 2 minutes maximum</v>
      </c>
      <c r="AN68" s="285" t="str">
        <f>IF(ISBLANK($I68),"",VLOOKUP($I68,DATAS!$A$2:$BJ$20,62,0))</f>
        <v>Kata ou Kumite, 5 participations à des compétitions officielles</v>
      </c>
      <c r="AO68" s="285" t="str">
        <f>IF(ISBLANK($I68),"",VLOOKUP($I68,DATAS!$A$2:$BJ$20,58,0))</f>
        <v>LISTE WKF 1 KATA ECOLE PRINCIPAL 1 KATA DANS LES GRADES WKF</v>
      </c>
    </row>
    <row r="69" spans="1:41" ht="23.25" customHeight="1" x14ac:dyDescent="0.2">
      <c r="A69" s="28" t="s">
        <v>66</v>
      </c>
      <c r="B69" s="238"/>
      <c r="C69" s="239"/>
      <c r="D69" s="240"/>
      <c r="E69" s="31"/>
      <c r="F69" s="32" t="str">
        <f t="shared" si="0"/>
        <v xml:space="preserve"> </v>
      </c>
      <c r="G69" s="32"/>
      <c r="H69" s="240"/>
      <c r="I69" s="243" t="s">
        <v>1339</v>
      </c>
      <c r="J69" s="241">
        <f>IF(ISBLANK(I69),"",VLOOKUP($I$7,DATAS!$A$2:$B$20,2,0))</f>
        <v>15</v>
      </c>
      <c r="K69" s="241" t="str">
        <f>IF(ISBLANK(J69),"",VLOOKUP($J$7,DATAS!$U$2:$V$20,2,0))</f>
        <v>CADETS 2</v>
      </c>
      <c r="L69" s="225" t="e">
        <f>IF(ISBLANK(VLOOKUP($B69,'RECAP PLAN DE SEANCE ADULTE'!$F$1:$G$4,2,0)),"",VLOOKUP($B69,'RECAP PLAN DE SEANCE ADULTE'!$F$1:$G$4,2,0))</f>
        <v>#N/A</v>
      </c>
      <c r="M69" s="226"/>
      <c r="N69" s="249"/>
      <c r="O69" s="240" t="str">
        <f>IF(ISBLANK(I69),"",VLOOKUP(I69,DATAS!$G$3:$H$21,2,0))</f>
        <v>TEKKI SHODAN-HEIAN SHODAN-HEIAN NIDAN-HEIAN SANDAN-HEIAN YONDAN-HEIAN GODAN</v>
      </c>
      <c r="P69" s="240" t="str">
        <f>IF(ISBLANK(I69),"",VLOOKUP(I69,DATAS!$G$3:$I$21,3,0))</f>
        <v>TEKKI SHODAN-HEIAN SHODAN-HEIAN NIDAN-HEIAN SANDAN-HEIAN YONDAN-HEIAN GODAN</v>
      </c>
      <c r="Q69" s="240" t="str">
        <f>IF(ISBLANK(I69),"",VLOOKUP(I69,DATAS!$G$3:$J$21,4,0))</f>
        <v>5 PINAN - NAIFANCHI SHODAN-KATA KIHON KUMITE</v>
      </c>
      <c r="R69" s="240" t="str">
        <f>IF(ISBLANK(I69),"",VLOOKUP(I69,DATAS!$G$3:$K$21,5,0))</f>
        <v>5 PINAN-NAIFANSHI SHODAN</v>
      </c>
      <c r="S69" s="240" t="str">
        <f>IF(ISBLANK(I69),"",VLOOKUP(I69,DATAS!$G$3:$L$21,6,0))</f>
        <v>SANCHIN-GEKI SAI DAI ICHI-GEKI SAI DAI NI-SAIFA-SEYUNCHIN</v>
      </c>
      <c r="T69" s="240" t="str">
        <f>IF(ISBLANK(I69),"",VLOOKUP(I69,DATAS!$G$3:$M$21,7,0))</f>
        <v>5 PINAN-TSUKI NO KATA</v>
      </c>
      <c r="U69" s="240" t="str">
        <f>IF(ISBLANK(I69),"",VLOOKUP(I69,DATAS!$G$3:$N$21,8,0))</f>
        <v>SANSHIN-KANSHIWA-KANSHU-SEICHIN-SEISAN</v>
      </c>
      <c r="V69" s="240">
        <f>IF(ISBLANK(I69),"",VLOOKUP(I69,DATAS!$G$3:$O$21,9,0))</f>
        <v>0</v>
      </c>
      <c r="W69" s="240">
        <f>IF(ISBLANK(I69),"",VLOOKUP(I69,DATAS!$G$3:$P$21,10,0))</f>
        <v>0</v>
      </c>
      <c r="X69" s="240" t="str">
        <f>IF(ISBLANK(I69),"",VLOOKUP(I69,DATAS!$G$3:$Q$21,11,0))</f>
        <v>5 HEIAN-BASSAI</v>
      </c>
      <c r="Y69" s="240" t="str">
        <f>IF(ISBLANK(I69),"",VLOOKUP(I69,DATAS!$G$3:$R$21,12,0))</f>
        <v>5 PINAN-PATSAI DAI</v>
      </c>
      <c r="Z69" s="240" t="str">
        <f>IF(ISBLANK(I69),"",VLOOKUP(I69,DATAS!$G$3:$S$21,13,0))</f>
        <v>5 PINAN - NAIHANSHI SHODAN</v>
      </c>
      <c r="AA69" s="240">
        <f>IF(ISBLANK(J69),"",VLOOKUP(I69,DATAS!$G$3:$T$21,14,0))</f>
        <v>0</v>
      </c>
      <c r="AB69" s="38"/>
      <c r="AC69" s="38"/>
      <c r="AD69" s="38"/>
      <c r="AE69" s="38"/>
      <c r="AF69" s="285" t="str">
        <f>IF(ISBLANK($I69),"",VLOOKUP($I69,DATAS!$A$2:$BJ$20,54,0))</f>
        <v>E2 Maximum 3 Techniques de base exécutées sur place en position combat avec ou sans sursaut, à droite puis à gauche</v>
      </c>
      <c r="AG69" s="285" t="str">
        <f>IF(ISBLANK($I69),"",VLOOKUP($I69,DATAS!$A$2:$BJ$20,55,0))</f>
        <v>E2 bis Maximum 3 Techniques en multidirectionnel, à droite puis à gauche</v>
      </c>
      <c r="AH69" s="285" t="str">
        <f>IF(ISBLANK($I69),"",VLOOKUP($I69,DATAS!$A$2:$BJ$20,56,0))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69" s="285" t="str">
        <f>IF(ISBLANK($I69),"",VLOOKUP($I69,DATAS!$A$2:$BJ$20,57,0))</f>
        <v>KIHON IPPON KUMITE 5 attaques , une fois à droite, une fois à gauche Oi Tsuki Jodan Gyaku Tsuki Shudan Mae Geri Mawashi geri Yoko Geri Mae Geri jambe avant</v>
      </c>
      <c r="AJ69" s="285" t="str">
        <f>IF(ISBLANK($I69),"",VLOOKUP($I69,DATAS!$A$2:$BJ$20,53,0))</f>
        <v>E1 Khion sur 3 pas, au maximum 3 techniques</v>
      </c>
      <c r="AK69" s="285" t="str">
        <f>IF(ISBLANK($I69),"",VLOOKUP($I69,DATAS!$A$2:$BJ$20,59,0))</f>
        <v>3 SEQUENCES MINIMUM</v>
      </c>
      <c r="AL69" s="285" t="str">
        <f>IF(ISBLANK($I69),"",VLOOKUP($I69,DATAS!$A$2:$BJ$20,55,0))</f>
        <v>E2 bis Maximum 3 Techniques en multidirectionnel, à droite puis à gauche</v>
      </c>
      <c r="AM69" s="285" t="str">
        <f>IF(ISBLANK($I69),"",VLOOKUP($I69,DATAS!$A$2:$BJ$20,61,0))</f>
        <v>1 assaut souple, 2 minutes maximum</v>
      </c>
      <c r="AN69" s="285" t="str">
        <f>IF(ISBLANK($I69),"",VLOOKUP($I69,DATAS!$A$2:$BJ$20,62,0))</f>
        <v>Kata ou Kumite, 5 participations à des compétitions officielles</v>
      </c>
      <c r="AO69" s="285" t="str">
        <f>IF(ISBLANK($I69),"",VLOOKUP($I69,DATAS!$A$2:$BJ$20,58,0))</f>
        <v>LISTE WKF 1 KATA ECOLE PRINCIPAL 1 KATA DANS LES GRADES WKF</v>
      </c>
    </row>
    <row r="70" spans="1:41" ht="23.25" customHeight="1" x14ac:dyDescent="0.2">
      <c r="A70" s="28" t="s">
        <v>67</v>
      </c>
      <c r="B70" s="238"/>
      <c r="C70" s="239"/>
      <c r="D70" s="240"/>
      <c r="E70" s="31"/>
      <c r="F70" s="32" t="str">
        <f t="shared" si="0"/>
        <v xml:space="preserve"> </v>
      </c>
      <c r="G70" s="32"/>
      <c r="H70" s="240"/>
      <c r="I70" s="243" t="s">
        <v>1339</v>
      </c>
      <c r="J70" s="241">
        <f>IF(ISBLANK(I70),"",VLOOKUP($I$7,DATAS!$A$2:$B$20,2,0))</f>
        <v>15</v>
      </c>
      <c r="K70" s="241" t="str">
        <f>IF(ISBLANK(J70),"",VLOOKUP($J$7,DATAS!$U$2:$V$20,2,0))</f>
        <v>CADETS 2</v>
      </c>
      <c r="L70" s="225" t="e">
        <f>IF(ISBLANK(VLOOKUP($B70,'RECAP PLAN DE SEANCE ADULTE'!$F$1:$G$4,2,0)),"",VLOOKUP($B70,'RECAP PLAN DE SEANCE ADULTE'!$F$1:$G$4,2,0))</f>
        <v>#N/A</v>
      </c>
      <c r="M70" s="226"/>
      <c r="N70" s="249"/>
      <c r="O70" s="240" t="str">
        <f>IF(ISBLANK(I70),"",VLOOKUP(I70,DATAS!$G$3:$H$21,2,0))</f>
        <v>TEKKI SHODAN-HEIAN SHODAN-HEIAN NIDAN-HEIAN SANDAN-HEIAN YONDAN-HEIAN GODAN</v>
      </c>
      <c r="P70" s="240" t="str">
        <f>IF(ISBLANK(I70),"",VLOOKUP(I70,DATAS!$G$3:$I$21,3,0))</f>
        <v>TEKKI SHODAN-HEIAN SHODAN-HEIAN NIDAN-HEIAN SANDAN-HEIAN YONDAN-HEIAN GODAN</v>
      </c>
      <c r="Q70" s="240" t="str">
        <f>IF(ISBLANK(I70),"",VLOOKUP(I70,DATAS!$G$3:$J$21,4,0))</f>
        <v>5 PINAN - NAIFANCHI SHODAN-KATA KIHON KUMITE</v>
      </c>
      <c r="R70" s="240" t="str">
        <f>IF(ISBLANK(I70),"",VLOOKUP(I70,DATAS!$G$3:$K$21,5,0))</f>
        <v>5 PINAN-NAIFANSHI SHODAN</v>
      </c>
      <c r="S70" s="240" t="str">
        <f>IF(ISBLANK(I70),"",VLOOKUP(I70,DATAS!$G$3:$L$21,6,0))</f>
        <v>SANCHIN-GEKI SAI DAI ICHI-GEKI SAI DAI NI-SAIFA-SEYUNCHIN</v>
      </c>
      <c r="T70" s="240" t="str">
        <f>IF(ISBLANK(I70),"",VLOOKUP(I70,DATAS!$G$3:$M$21,7,0))</f>
        <v>5 PINAN-TSUKI NO KATA</v>
      </c>
      <c r="U70" s="240" t="str">
        <f>IF(ISBLANK(I70),"",VLOOKUP(I70,DATAS!$G$3:$N$21,8,0))</f>
        <v>SANSHIN-KANSHIWA-KANSHU-SEICHIN-SEISAN</v>
      </c>
      <c r="V70" s="240">
        <f>IF(ISBLANK(I70),"",VLOOKUP(I70,DATAS!$G$3:$O$21,9,0))</f>
        <v>0</v>
      </c>
      <c r="W70" s="240">
        <f>IF(ISBLANK(I70),"",VLOOKUP(I70,DATAS!$G$3:$P$21,10,0))</f>
        <v>0</v>
      </c>
      <c r="X70" s="240" t="str">
        <f>IF(ISBLANK(I70),"",VLOOKUP(I70,DATAS!$G$3:$Q$21,11,0))</f>
        <v>5 HEIAN-BASSAI</v>
      </c>
      <c r="Y70" s="240" t="str">
        <f>IF(ISBLANK(I70),"",VLOOKUP(I70,DATAS!$G$3:$R$21,12,0))</f>
        <v>5 PINAN-PATSAI DAI</v>
      </c>
      <c r="Z70" s="240" t="str">
        <f>IF(ISBLANK(I70),"",VLOOKUP(I70,DATAS!$G$3:$S$21,13,0))</f>
        <v>5 PINAN - NAIHANSHI SHODAN</v>
      </c>
      <c r="AA70" s="240">
        <f>IF(ISBLANK(J70),"",VLOOKUP(I70,DATAS!$G$3:$T$21,14,0))</f>
        <v>0</v>
      </c>
      <c r="AB70" s="38"/>
      <c r="AC70" s="38"/>
      <c r="AD70" s="38"/>
      <c r="AE70" s="38"/>
      <c r="AF70" s="285" t="str">
        <f>IF(ISBLANK($I70),"",VLOOKUP($I70,DATAS!$A$2:$BJ$20,54,0))</f>
        <v>E2 Maximum 3 Techniques de base exécutées sur place en position combat avec ou sans sursaut, à droite puis à gauche</v>
      </c>
      <c r="AG70" s="285" t="str">
        <f>IF(ISBLANK($I70),"",VLOOKUP($I70,DATAS!$A$2:$BJ$20,55,0))</f>
        <v>E2 bis Maximum 3 Techniques en multidirectionnel, à droite puis à gauche</v>
      </c>
      <c r="AH70" s="285" t="str">
        <f>IF(ISBLANK($I70),"",VLOOKUP($I70,DATAS!$A$2:$BJ$20,56,0))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0" s="285" t="str">
        <f>IF(ISBLANK($I70),"",VLOOKUP($I70,DATAS!$A$2:$BJ$20,57,0))</f>
        <v>KIHON IPPON KUMITE 5 attaques , une fois à droite, une fois à gauche Oi Tsuki Jodan Gyaku Tsuki Shudan Mae Geri Mawashi geri Yoko Geri Mae Geri jambe avant</v>
      </c>
      <c r="AJ70" s="285" t="str">
        <f>IF(ISBLANK($I70),"",VLOOKUP($I70,DATAS!$A$2:$BJ$20,53,0))</f>
        <v>E1 Khion sur 3 pas, au maximum 3 techniques</v>
      </c>
      <c r="AK70" s="285" t="str">
        <f>IF(ISBLANK($I70),"",VLOOKUP($I70,DATAS!$A$2:$BJ$20,59,0))</f>
        <v>3 SEQUENCES MINIMUM</v>
      </c>
      <c r="AL70" s="285" t="str">
        <f>IF(ISBLANK($I70),"",VLOOKUP($I70,DATAS!$A$2:$BJ$20,55,0))</f>
        <v>E2 bis Maximum 3 Techniques en multidirectionnel, à droite puis à gauche</v>
      </c>
      <c r="AM70" s="285" t="str">
        <f>IF(ISBLANK($I70),"",VLOOKUP($I70,DATAS!$A$2:$BJ$20,61,0))</f>
        <v>1 assaut souple, 2 minutes maximum</v>
      </c>
      <c r="AN70" s="285" t="str">
        <f>IF(ISBLANK($I70),"",VLOOKUP($I70,DATAS!$A$2:$BJ$20,62,0))</f>
        <v>Kata ou Kumite, 5 participations à des compétitions officielles</v>
      </c>
      <c r="AO70" s="285" t="str">
        <f>IF(ISBLANK($I70),"",VLOOKUP($I70,DATAS!$A$2:$BJ$20,58,0))</f>
        <v>LISTE WKF 1 KATA ECOLE PRINCIPAL 1 KATA DANS LES GRADES WKF</v>
      </c>
    </row>
    <row r="71" spans="1:41" ht="23.25" customHeight="1" x14ac:dyDescent="0.2">
      <c r="A71" s="28" t="s">
        <v>68</v>
      </c>
      <c r="B71" s="238"/>
      <c r="C71" s="239"/>
      <c r="D71" s="240"/>
      <c r="E71" s="31"/>
      <c r="F71" s="32" t="str">
        <f t="shared" si="0"/>
        <v xml:space="preserve"> </v>
      </c>
      <c r="G71" s="32"/>
      <c r="H71" s="240"/>
      <c r="I71" s="243" t="s">
        <v>1339</v>
      </c>
      <c r="J71" s="241">
        <f>IF(ISBLANK(I71),"",VLOOKUP($I$7,DATAS!$A$2:$B$20,2,0))</f>
        <v>15</v>
      </c>
      <c r="K71" s="241" t="str">
        <f>IF(ISBLANK(J71),"",VLOOKUP($J$7,DATAS!$U$2:$V$20,2,0))</f>
        <v>CADETS 2</v>
      </c>
      <c r="L71" s="225" t="e">
        <f>IF(ISBLANK(VLOOKUP($B71,'RECAP PLAN DE SEANCE ADULTE'!$F$1:$G$4,2,0)),"",VLOOKUP($B71,'RECAP PLAN DE SEANCE ADULTE'!$F$1:$G$4,2,0))</f>
        <v>#N/A</v>
      </c>
      <c r="M71" s="226"/>
      <c r="N71" s="249"/>
      <c r="O71" s="240" t="str">
        <f>IF(ISBLANK(I71),"",VLOOKUP(I71,DATAS!$G$3:$H$21,2,0))</f>
        <v>TEKKI SHODAN-HEIAN SHODAN-HEIAN NIDAN-HEIAN SANDAN-HEIAN YONDAN-HEIAN GODAN</v>
      </c>
      <c r="P71" s="240" t="str">
        <f>IF(ISBLANK(I71),"",VLOOKUP(I71,DATAS!$G$3:$I$21,3,0))</f>
        <v>TEKKI SHODAN-HEIAN SHODAN-HEIAN NIDAN-HEIAN SANDAN-HEIAN YONDAN-HEIAN GODAN</v>
      </c>
      <c r="Q71" s="240" t="str">
        <f>IF(ISBLANK(I71),"",VLOOKUP(I71,DATAS!$G$3:$J$21,4,0))</f>
        <v>5 PINAN - NAIFANCHI SHODAN-KATA KIHON KUMITE</v>
      </c>
      <c r="R71" s="240" t="str">
        <f>IF(ISBLANK(I71),"",VLOOKUP(I71,DATAS!$G$3:$K$21,5,0))</f>
        <v>5 PINAN-NAIFANSHI SHODAN</v>
      </c>
      <c r="S71" s="240" t="str">
        <f>IF(ISBLANK(I71),"",VLOOKUP(I71,DATAS!$G$3:$L$21,6,0))</f>
        <v>SANCHIN-GEKI SAI DAI ICHI-GEKI SAI DAI NI-SAIFA-SEYUNCHIN</v>
      </c>
      <c r="T71" s="240" t="str">
        <f>IF(ISBLANK(I71),"",VLOOKUP(I71,DATAS!$G$3:$M$21,7,0))</f>
        <v>5 PINAN-TSUKI NO KATA</v>
      </c>
      <c r="U71" s="240" t="str">
        <f>IF(ISBLANK(I71),"",VLOOKUP(I71,DATAS!$G$3:$N$21,8,0))</f>
        <v>SANSHIN-KANSHIWA-KANSHU-SEICHIN-SEISAN</v>
      </c>
      <c r="V71" s="240">
        <f>IF(ISBLANK(I71),"",VLOOKUP(I71,DATAS!$G$3:$O$21,9,0))</f>
        <v>0</v>
      </c>
      <c r="W71" s="240">
        <f>IF(ISBLANK(I71),"",VLOOKUP(I71,DATAS!$G$3:$P$21,10,0))</f>
        <v>0</v>
      </c>
      <c r="X71" s="240" t="str">
        <f>IF(ISBLANK(I71),"",VLOOKUP(I71,DATAS!$G$3:$Q$21,11,0))</f>
        <v>5 HEIAN-BASSAI</v>
      </c>
      <c r="Y71" s="240" t="str">
        <f>IF(ISBLANK(I71),"",VLOOKUP(I71,DATAS!$G$3:$R$21,12,0))</f>
        <v>5 PINAN-PATSAI DAI</v>
      </c>
      <c r="Z71" s="240" t="str">
        <f>IF(ISBLANK(I71),"",VLOOKUP(I71,DATAS!$G$3:$S$21,13,0))</f>
        <v>5 PINAN - NAIHANSHI SHODAN</v>
      </c>
      <c r="AA71" s="240">
        <f>IF(ISBLANK(J71),"",VLOOKUP(I71,DATAS!$G$3:$T$21,14,0))</f>
        <v>0</v>
      </c>
      <c r="AB71" s="38"/>
      <c r="AC71" s="38"/>
      <c r="AD71" s="38"/>
      <c r="AE71" s="38"/>
      <c r="AF71" s="285" t="str">
        <f>IF(ISBLANK($I71),"",VLOOKUP($I71,DATAS!$A$2:$BJ$20,54,0))</f>
        <v>E2 Maximum 3 Techniques de base exécutées sur place en position combat avec ou sans sursaut, à droite puis à gauche</v>
      </c>
      <c r="AG71" s="285" t="str">
        <f>IF(ISBLANK($I71),"",VLOOKUP($I71,DATAS!$A$2:$BJ$20,55,0))</f>
        <v>E2 bis Maximum 3 Techniques en multidirectionnel, à droite puis à gauche</v>
      </c>
      <c r="AH71" s="285" t="str">
        <f>IF(ISBLANK($I71),"",VLOOKUP($I71,DATAS!$A$2:$BJ$20,56,0))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1" s="285" t="str">
        <f>IF(ISBLANK($I71),"",VLOOKUP($I71,DATAS!$A$2:$BJ$20,57,0))</f>
        <v>KIHON IPPON KUMITE 5 attaques , une fois à droite, une fois à gauche Oi Tsuki Jodan Gyaku Tsuki Shudan Mae Geri Mawashi geri Yoko Geri Mae Geri jambe avant</v>
      </c>
      <c r="AJ71" s="285" t="str">
        <f>IF(ISBLANK($I71),"",VLOOKUP($I71,DATAS!$A$2:$BJ$20,53,0))</f>
        <v>E1 Khion sur 3 pas, au maximum 3 techniques</v>
      </c>
      <c r="AK71" s="285" t="str">
        <f>IF(ISBLANK($I71),"",VLOOKUP($I71,DATAS!$A$2:$BJ$20,59,0))</f>
        <v>3 SEQUENCES MINIMUM</v>
      </c>
      <c r="AL71" s="285" t="str">
        <f>IF(ISBLANK($I71),"",VLOOKUP($I71,DATAS!$A$2:$BJ$20,55,0))</f>
        <v>E2 bis Maximum 3 Techniques en multidirectionnel, à droite puis à gauche</v>
      </c>
      <c r="AM71" s="285" t="str">
        <f>IF(ISBLANK($I71),"",VLOOKUP($I71,DATAS!$A$2:$BJ$20,61,0))</f>
        <v>1 assaut souple, 2 minutes maximum</v>
      </c>
      <c r="AN71" s="285" t="str">
        <f>IF(ISBLANK($I71),"",VLOOKUP($I71,DATAS!$A$2:$BJ$20,62,0))</f>
        <v>Kata ou Kumite, 5 participations à des compétitions officielles</v>
      </c>
      <c r="AO71" s="285" t="str">
        <f>IF(ISBLANK($I71),"",VLOOKUP($I71,DATAS!$A$2:$BJ$20,58,0))</f>
        <v>LISTE WKF 1 KATA ECOLE PRINCIPAL 1 KATA DANS LES GRADES WKF</v>
      </c>
    </row>
    <row r="72" spans="1:41" ht="23.25" customHeight="1" x14ac:dyDescent="0.2">
      <c r="A72" s="28" t="s">
        <v>69</v>
      </c>
      <c r="B72" s="238"/>
      <c r="C72" s="239"/>
      <c r="D72" s="240"/>
      <c r="E72" s="31"/>
      <c r="F72" s="32" t="str">
        <f t="shared" ref="F72:F135" si="1">E72&amp;" "&amp;D72</f>
        <v xml:space="preserve"> </v>
      </c>
      <c r="G72" s="32"/>
      <c r="H72" s="240"/>
      <c r="I72" s="243" t="s">
        <v>1339</v>
      </c>
      <c r="J72" s="241">
        <f>IF(ISBLANK(I72),"",VLOOKUP($I$7,DATAS!$A$2:$B$20,2,0))</f>
        <v>15</v>
      </c>
      <c r="K72" s="241" t="str">
        <f>IF(ISBLANK(J72),"",VLOOKUP($J$7,DATAS!$U$2:$V$20,2,0))</f>
        <v>CADETS 2</v>
      </c>
      <c r="L72" s="225" t="e">
        <f>IF(ISBLANK(VLOOKUP($B72,'RECAP PLAN DE SEANCE ADULTE'!$F$1:$G$4,2,0)),"",VLOOKUP($B72,'RECAP PLAN DE SEANCE ADULTE'!$F$1:$G$4,2,0))</f>
        <v>#N/A</v>
      </c>
      <c r="M72" s="226"/>
      <c r="N72" s="249"/>
      <c r="O72" s="240" t="str">
        <f>IF(ISBLANK(I72),"",VLOOKUP(I72,DATAS!$G$3:$H$21,2,0))</f>
        <v>TEKKI SHODAN-HEIAN SHODAN-HEIAN NIDAN-HEIAN SANDAN-HEIAN YONDAN-HEIAN GODAN</v>
      </c>
      <c r="P72" s="240" t="str">
        <f>IF(ISBLANK(I72),"",VLOOKUP(I72,DATAS!$G$3:$I$21,3,0))</f>
        <v>TEKKI SHODAN-HEIAN SHODAN-HEIAN NIDAN-HEIAN SANDAN-HEIAN YONDAN-HEIAN GODAN</v>
      </c>
      <c r="Q72" s="240" t="str">
        <f>IF(ISBLANK(I72),"",VLOOKUP(I72,DATAS!$G$3:$J$21,4,0))</f>
        <v>5 PINAN - NAIFANCHI SHODAN-KATA KIHON KUMITE</v>
      </c>
      <c r="R72" s="240" t="str">
        <f>IF(ISBLANK(I72),"",VLOOKUP(I72,DATAS!$G$3:$K$21,5,0))</f>
        <v>5 PINAN-NAIFANSHI SHODAN</v>
      </c>
      <c r="S72" s="240" t="str">
        <f>IF(ISBLANK(I72),"",VLOOKUP(I72,DATAS!$G$3:$L$21,6,0))</f>
        <v>SANCHIN-GEKI SAI DAI ICHI-GEKI SAI DAI NI-SAIFA-SEYUNCHIN</v>
      </c>
      <c r="T72" s="240" t="str">
        <f>IF(ISBLANK(I72),"",VLOOKUP(I72,DATAS!$G$3:$M$21,7,0))</f>
        <v>5 PINAN-TSUKI NO KATA</v>
      </c>
      <c r="U72" s="240" t="str">
        <f>IF(ISBLANK(I72),"",VLOOKUP(I72,DATAS!$G$3:$N$21,8,0))</f>
        <v>SANSHIN-KANSHIWA-KANSHU-SEICHIN-SEISAN</v>
      </c>
      <c r="V72" s="240">
        <f>IF(ISBLANK(I72),"",VLOOKUP(I72,DATAS!$G$3:$O$21,9,0))</f>
        <v>0</v>
      </c>
      <c r="W72" s="240">
        <f>IF(ISBLANK(I72),"",VLOOKUP(I72,DATAS!$G$3:$P$21,10,0))</f>
        <v>0</v>
      </c>
      <c r="X72" s="240" t="str">
        <f>IF(ISBLANK(I72),"",VLOOKUP(I72,DATAS!$G$3:$Q$21,11,0))</f>
        <v>5 HEIAN-BASSAI</v>
      </c>
      <c r="Y72" s="240" t="str">
        <f>IF(ISBLANK(I72),"",VLOOKUP(I72,DATAS!$G$3:$R$21,12,0))</f>
        <v>5 PINAN-PATSAI DAI</v>
      </c>
      <c r="Z72" s="240" t="str">
        <f>IF(ISBLANK(I72),"",VLOOKUP(I72,DATAS!$G$3:$S$21,13,0))</f>
        <v>5 PINAN - NAIHANSHI SHODAN</v>
      </c>
      <c r="AA72" s="240">
        <f>IF(ISBLANK(J72),"",VLOOKUP(I72,DATAS!$G$3:$T$21,14,0))</f>
        <v>0</v>
      </c>
      <c r="AB72" s="38"/>
      <c r="AC72" s="38"/>
      <c r="AD72" s="38"/>
      <c r="AE72" s="38"/>
      <c r="AF72" s="285" t="str">
        <f>IF(ISBLANK($I72),"",VLOOKUP($I72,DATAS!$A$2:$BJ$20,54,0))</f>
        <v>E2 Maximum 3 Techniques de base exécutées sur place en position combat avec ou sans sursaut, à droite puis à gauche</v>
      </c>
      <c r="AG72" s="285" t="str">
        <f>IF(ISBLANK($I72),"",VLOOKUP($I72,DATAS!$A$2:$BJ$20,55,0))</f>
        <v>E2 bis Maximum 3 Techniques en multidirectionnel, à droite puis à gauche</v>
      </c>
      <c r="AH72" s="285" t="str">
        <f>IF(ISBLANK($I72),"",VLOOKUP($I72,DATAS!$A$2:$BJ$20,56,0))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2" s="285" t="str">
        <f>IF(ISBLANK($I72),"",VLOOKUP($I72,DATAS!$A$2:$BJ$20,57,0))</f>
        <v>KIHON IPPON KUMITE 5 attaques , une fois à droite, une fois à gauche Oi Tsuki Jodan Gyaku Tsuki Shudan Mae Geri Mawashi geri Yoko Geri Mae Geri jambe avant</v>
      </c>
      <c r="AJ72" s="285" t="str">
        <f>IF(ISBLANK($I72),"",VLOOKUP($I72,DATAS!$A$2:$BJ$20,53,0))</f>
        <v>E1 Khion sur 3 pas, au maximum 3 techniques</v>
      </c>
      <c r="AK72" s="285" t="str">
        <f>IF(ISBLANK($I72),"",VLOOKUP($I72,DATAS!$A$2:$BJ$20,59,0))</f>
        <v>3 SEQUENCES MINIMUM</v>
      </c>
      <c r="AL72" s="285" t="str">
        <f>IF(ISBLANK($I72),"",VLOOKUP($I72,DATAS!$A$2:$BJ$20,55,0))</f>
        <v>E2 bis Maximum 3 Techniques en multidirectionnel, à droite puis à gauche</v>
      </c>
      <c r="AM72" s="285" t="str">
        <f>IF(ISBLANK($I72),"",VLOOKUP($I72,DATAS!$A$2:$BJ$20,61,0))</f>
        <v>1 assaut souple, 2 minutes maximum</v>
      </c>
      <c r="AN72" s="285" t="str">
        <f>IF(ISBLANK($I72),"",VLOOKUP($I72,DATAS!$A$2:$BJ$20,62,0))</f>
        <v>Kata ou Kumite, 5 participations à des compétitions officielles</v>
      </c>
      <c r="AO72" s="285" t="str">
        <f>IF(ISBLANK($I72),"",VLOOKUP($I72,DATAS!$A$2:$BJ$20,58,0))</f>
        <v>LISTE WKF 1 KATA ECOLE PRINCIPAL 1 KATA DANS LES GRADES WKF</v>
      </c>
    </row>
    <row r="73" spans="1:41" ht="23.25" customHeight="1" x14ac:dyDescent="0.2">
      <c r="A73" s="28" t="s">
        <v>70</v>
      </c>
      <c r="B73" s="238"/>
      <c r="C73" s="239"/>
      <c r="D73" s="240"/>
      <c r="E73" s="31"/>
      <c r="F73" s="32" t="str">
        <f t="shared" si="1"/>
        <v xml:space="preserve"> </v>
      </c>
      <c r="G73" s="32"/>
      <c r="H73" s="240"/>
      <c r="I73" s="243" t="s">
        <v>1339</v>
      </c>
      <c r="J73" s="241">
        <f>IF(ISBLANK(I73),"",VLOOKUP($I$7,DATAS!$A$2:$B$20,2,0))</f>
        <v>15</v>
      </c>
      <c r="K73" s="241" t="str">
        <f>IF(ISBLANK(J73),"",VLOOKUP($J$7,DATAS!$U$2:$V$20,2,0))</f>
        <v>CADETS 2</v>
      </c>
      <c r="L73" s="225" t="e">
        <f>IF(ISBLANK(VLOOKUP($B73,'RECAP PLAN DE SEANCE ADULTE'!$F$1:$G$4,2,0)),"",VLOOKUP($B73,'RECAP PLAN DE SEANCE ADULTE'!$F$1:$G$4,2,0))</f>
        <v>#N/A</v>
      </c>
      <c r="M73" s="226"/>
      <c r="N73" s="249"/>
      <c r="O73" s="240" t="str">
        <f>IF(ISBLANK(I73),"",VLOOKUP(I73,DATAS!$G$3:$H$21,2,0))</f>
        <v>TEKKI SHODAN-HEIAN SHODAN-HEIAN NIDAN-HEIAN SANDAN-HEIAN YONDAN-HEIAN GODAN</v>
      </c>
      <c r="P73" s="240" t="str">
        <f>IF(ISBLANK(I73),"",VLOOKUP(I73,DATAS!$G$3:$I$21,3,0))</f>
        <v>TEKKI SHODAN-HEIAN SHODAN-HEIAN NIDAN-HEIAN SANDAN-HEIAN YONDAN-HEIAN GODAN</v>
      </c>
      <c r="Q73" s="240" t="str">
        <f>IF(ISBLANK(I73),"",VLOOKUP(I73,DATAS!$G$3:$J$21,4,0))</f>
        <v>5 PINAN - NAIFANCHI SHODAN-KATA KIHON KUMITE</v>
      </c>
      <c r="R73" s="240" t="str">
        <f>IF(ISBLANK(I73),"",VLOOKUP(I73,DATAS!$G$3:$K$21,5,0))</f>
        <v>5 PINAN-NAIFANSHI SHODAN</v>
      </c>
      <c r="S73" s="240" t="str">
        <f>IF(ISBLANK(I73),"",VLOOKUP(I73,DATAS!$G$3:$L$21,6,0))</f>
        <v>SANCHIN-GEKI SAI DAI ICHI-GEKI SAI DAI NI-SAIFA-SEYUNCHIN</v>
      </c>
      <c r="T73" s="240" t="str">
        <f>IF(ISBLANK(I73),"",VLOOKUP(I73,DATAS!$G$3:$M$21,7,0))</f>
        <v>5 PINAN-TSUKI NO KATA</v>
      </c>
      <c r="U73" s="240" t="str">
        <f>IF(ISBLANK(I73),"",VLOOKUP(I73,DATAS!$G$3:$N$21,8,0))</f>
        <v>SANSHIN-KANSHIWA-KANSHU-SEICHIN-SEISAN</v>
      </c>
      <c r="V73" s="240">
        <f>IF(ISBLANK(I73),"",VLOOKUP(I73,DATAS!$G$3:$O$21,9,0))</f>
        <v>0</v>
      </c>
      <c r="W73" s="240">
        <f>IF(ISBLANK(I73),"",VLOOKUP(I73,DATAS!$G$3:$P$21,10,0))</f>
        <v>0</v>
      </c>
      <c r="X73" s="240" t="str">
        <f>IF(ISBLANK(I73),"",VLOOKUP(I73,DATAS!$G$3:$Q$21,11,0))</f>
        <v>5 HEIAN-BASSAI</v>
      </c>
      <c r="Y73" s="240" t="str">
        <f>IF(ISBLANK(I73),"",VLOOKUP(I73,DATAS!$G$3:$R$21,12,0))</f>
        <v>5 PINAN-PATSAI DAI</v>
      </c>
      <c r="Z73" s="240" t="str">
        <f>IF(ISBLANK(I73),"",VLOOKUP(I73,DATAS!$G$3:$S$21,13,0))</f>
        <v>5 PINAN - NAIHANSHI SHODAN</v>
      </c>
      <c r="AA73" s="240">
        <f>IF(ISBLANK(J73),"",VLOOKUP(I73,DATAS!$G$3:$T$21,14,0))</f>
        <v>0</v>
      </c>
      <c r="AB73" s="38"/>
      <c r="AC73" s="38"/>
      <c r="AD73" s="38"/>
      <c r="AE73" s="38"/>
      <c r="AF73" s="285" t="str">
        <f>IF(ISBLANK($I73),"",VLOOKUP($I73,DATAS!$A$2:$BJ$20,54,0))</f>
        <v>E2 Maximum 3 Techniques de base exécutées sur place en position combat avec ou sans sursaut, à droite puis à gauche</v>
      </c>
      <c r="AG73" s="285" t="str">
        <f>IF(ISBLANK($I73),"",VLOOKUP($I73,DATAS!$A$2:$BJ$20,55,0))</f>
        <v>E2 bis Maximum 3 Techniques en multidirectionnel, à droite puis à gauche</v>
      </c>
      <c r="AH73" s="285" t="str">
        <f>IF(ISBLANK($I73),"",VLOOKUP($I73,DATAS!$A$2:$BJ$20,56,0))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3" s="285" t="str">
        <f>IF(ISBLANK($I73),"",VLOOKUP($I73,DATAS!$A$2:$BJ$20,57,0))</f>
        <v>KIHON IPPON KUMITE 5 attaques , une fois à droite, une fois à gauche Oi Tsuki Jodan Gyaku Tsuki Shudan Mae Geri Mawashi geri Yoko Geri Mae Geri jambe avant</v>
      </c>
      <c r="AJ73" s="285" t="str">
        <f>IF(ISBLANK($I73),"",VLOOKUP($I73,DATAS!$A$2:$BJ$20,53,0))</f>
        <v>E1 Khion sur 3 pas, au maximum 3 techniques</v>
      </c>
      <c r="AK73" s="285" t="str">
        <f>IF(ISBLANK($I73),"",VLOOKUP($I73,DATAS!$A$2:$BJ$20,59,0))</f>
        <v>3 SEQUENCES MINIMUM</v>
      </c>
      <c r="AL73" s="285" t="str">
        <f>IF(ISBLANK($I73),"",VLOOKUP($I73,DATAS!$A$2:$BJ$20,55,0))</f>
        <v>E2 bis Maximum 3 Techniques en multidirectionnel, à droite puis à gauche</v>
      </c>
      <c r="AM73" s="285" t="str">
        <f>IF(ISBLANK($I73),"",VLOOKUP($I73,DATAS!$A$2:$BJ$20,61,0))</f>
        <v>1 assaut souple, 2 minutes maximum</v>
      </c>
      <c r="AN73" s="285" t="str">
        <f>IF(ISBLANK($I73),"",VLOOKUP($I73,DATAS!$A$2:$BJ$20,62,0))</f>
        <v>Kata ou Kumite, 5 participations à des compétitions officielles</v>
      </c>
      <c r="AO73" s="285" t="str">
        <f>IF(ISBLANK($I73),"",VLOOKUP($I73,DATAS!$A$2:$BJ$20,58,0))</f>
        <v>LISTE WKF 1 KATA ECOLE PRINCIPAL 1 KATA DANS LES GRADES WKF</v>
      </c>
    </row>
    <row r="74" spans="1:41" ht="23.25" customHeight="1" x14ac:dyDescent="0.2">
      <c r="A74" s="28" t="s">
        <v>71</v>
      </c>
      <c r="B74" s="238"/>
      <c r="C74" s="239"/>
      <c r="D74" s="240"/>
      <c r="E74" s="31"/>
      <c r="F74" s="32" t="str">
        <f t="shared" si="1"/>
        <v xml:space="preserve"> </v>
      </c>
      <c r="G74" s="32"/>
      <c r="H74" s="240"/>
      <c r="I74" s="243" t="s">
        <v>1339</v>
      </c>
      <c r="J74" s="241">
        <f>IF(ISBLANK(I74),"",VLOOKUP($I$7,DATAS!$A$2:$B$20,2,0))</f>
        <v>15</v>
      </c>
      <c r="K74" s="241" t="str">
        <f>IF(ISBLANK(J74),"",VLOOKUP($J$7,DATAS!$U$2:$V$20,2,0))</f>
        <v>CADETS 2</v>
      </c>
      <c r="L74" s="225" t="e">
        <f>IF(ISBLANK(VLOOKUP($B74,'RECAP PLAN DE SEANCE ADULTE'!$F$1:$G$4,2,0)),"",VLOOKUP($B74,'RECAP PLAN DE SEANCE ADULTE'!$F$1:$G$4,2,0))</f>
        <v>#N/A</v>
      </c>
      <c r="M74" s="226"/>
      <c r="N74" s="249"/>
      <c r="O74" s="240" t="str">
        <f>IF(ISBLANK(I74),"",VLOOKUP(I74,DATAS!$G$3:$H$21,2,0))</f>
        <v>TEKKI SHODAN-HEIAN SHODAN-HEIAN NIDAN-HEIAN SANDAN-HEIAN YONDAN-HEIAN GODAN</v>
      </c>
      <c r="P74" s="240" t="str">
        <f>IF(ISBLANK(I74),"",VLOOKUP(I74,DATAS!$G$3:$I$21,3,0))</f>
        <v>TEKKI SHODAN-HEIAN SHODAN-HEIAN NIDAN-HEIAN SANDAN-HEIAN YONDAN-HEIAN GODAN</v>
      </c>
      <c r="Q74" s="240" t="str">
        <f>IF(ISBLANK(I74),"",VLOOKUP(I74,DATAS!$G$3:$J$21,4,0))</f>
        <v>5 PINAN - NAIFANCHI SHODAN-KATA KIHON KUMITE</v>
      </c>
      <c r="R74" s="240" t="str">
        <f>IF(ISBLANK(I74),"",VLOOKUP(I74,DATAS!$G$3:$K$21,5,0))</f>
        <v>5 PINAN-NAIFANSHI SHODAN</v>
      </c>
      <c r="S74" s="240" t="str">
        <f>IF(ISBLANK(I74),"",VLOOKUP(I74,DATAS!$G$3:$L$21,6,0))</f>
        <v>SANCHIN-GEKI SAI DAI ICHI-GEKI SAI DAI NI-SAIFA-SEYUNCHIN</v>
      </c>
      <c r="T74" s="240" t="str">
        <f>IF(ISBLANK(I74),"",VLOOKUP(I74,DATAS!$G$3:$M$21,7,0))</f>
        <v>5 PINAN-TSUKI NO KATA</v>
      </c>
      <c r="U74" s="240" t="str">
        <f>IF(ISBLANK(I74),"",VLOOKUP(I74,DATAS!$G$3:$N$21,8,0))</f>
        <v>SANSHIN-KANSHIWA-KANSHU-SEICHIN-SEISAN</v>
      </c>
      <c r="V74" s="240">
        <f>IF(ISBLANK(I74),"",VLOOKUP(I74,DATAS!$G$3:$O$21,9,0))</f>
        <v>0</v>
      </c>
      <c r="W74" s="240">
        <f>IF(ISBLANK(I74),"",VLOOKUP(I74,DATAS!$G$3:$P$21,10,0))</f>
        <v>0</v>
      </c>
      <c r="X74" s="240" t="str">
        <f>IF(ISBLANK(I74),"",VLOOKUP(I74,DATAS!$G$3:$Q$21,11,0))</f>
        <v>5 HEIAN-BASSAI</v>
      </c>
      <c r="Y74" s="240" t="str">
        <f>IF(ISBLANK(I74),"",VLOOKUP(I74,DATAS!$G$3:$R$21,12,0))</f>
        <v>5 PINAN-PATSAI DAI</v>
      </c>
      <c r="Z74" s="240" t="str">
        <f>IF(ISBLANK(I74),"",VLOOKUP(I74,DATAS!$G$3:$S$21,13,0))</f>
        <v>5 PINAN - NAIHANSHI SHODAN</v>
      </c>
      <c r="AA74" s="240">
        <f>IF(ISBLANK(J74),"",VLOOKUP(I74,DATAS!$G$3:$T$21,14,0))</f>
        <v>0</v>
      </c>
      <c r="AB74" s="38"/>
      <c r="AC74" s="38"/>
      <c r="AD74" s="38"/>
      <c r="AE74" s="38"/>
      <c r="AF74" s="285" t="str">
        <f>IF(ISBLANK($I74),"",VLOOKUP($I74,DATAS!$A$2:$BJ$20,54,0))</f>
        <v>E2 Maximum 3 Techniques de base exécutées sur place en position combat avec ou sans sursaut, à droite puis à gauche</v>
      </c>
      <c r="AG74" s="285" t="str">
        <f>IF(ISBLANK($I74),"",VLOOKUP($I74,DATAS!$A$2:$BJ$20,55,0))</f>
        <v>E2 bis Maximum 3 Techniques en multidirectionnel, à droite puis à gauche</v>
      </c>
      <c r="AH74" s="285" t="str">
        <f>IF(ISBLANK($I74),"",VLOOKUP($I74,DATAS!$A$2:$BJ$20,56,0))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4" s="285" t="str">
        <f>IF(ISBLANK($I74),"",VLOOKUP($I74,DATAS!$A$2:$BJ$20,57,0))</f>
        <v>KIHON IPPON KUMITE 5 attaques , une fois à droite, une fois à gauche Oi Tsuki Jodan Gyaku Tsuki Shudan Mae Geri Mawashi geri Yoko Geri Mae Geri jambe avant</v>
      </c>
      <c r="AJ74" s="285" t="str">
        <f>IF(ISBLANK($I74),"",VLOOKUP($I74,DATAS!$A$2:$BJ$20,53,0))</f>
        <v>E1 Khion sur 3 pas, au maximum 3 techniques</v>
      </c>
      <c r="AK74" s="285" t="str">
        <f>IF(ISBLANK($I74),"",VLOOKUP($I74,DATAS!$A$2:$BJ$20,59,0))</f>
        <v>3 SEQUENCES MINIMUM</v>
      </c>
      <c r="AL74" s="285" t="str">
        <f>IF(ISBLANK($I74),"",VLOOKUP($I74,DATAS!$A$2:$BJ$20,55,0))</f>
        <v>E2 bis Maximum 3 Techniques en multidirectionnel, à droite puis à gauche</v>
      </c>
      <c r="AM74" s="285" t="str">
        <f>IF(ISBLANK($I74),"",VLOOKUP($I74,DATAS!$A$2:$BJ$20,61,0))</f>
        <v>1 assaut souple, 2 minutes maximum</v>
      </c>
      <c r="AN74" s="285" t="str">
        <f>IF(ISBLANK($I74),"",VLOOKUP($I74,DATAS!$A$2:$BJ$20,62,0))</f>
        <v>Kata ou Kumite, 5 participations à des compétitions officielles</v>
      </c>
      <c r="AO74" s="285" t="str">
        <f>IF(ISBLANK($I74),"",VLOOKUP($I74,DATAS!$A$2:$BJ$20,58,0))</f>
        <v>LISTE WKF 1 KATA ECOLE PRINCIPAL 1 KATA DANS LES GRADES WKF</v>
      </c>
    </row>
    <row r="75" spans="1:41" ht="23.25" customHeight="1" x14ac:dyDescent="0.2">
      <c r="A75" s="28" t="s">
        <v>72</v>
      </c>
      <c r="B75" s="238"/>
      <c r="C75" s="239"/>
      <c r="D75" s="240"/>
      <c r="E75" s="31"/>
      <c r="F75" s="32" t="str">
        <f t="shared" si="1"/>
        <v xml:space="preserve"> </v>
      </c>
      <c r="G75" s="32"/>
      <c r="H75" s="240"/>
      <c r="I75" s="243" t="s">
        <v>1339</v>
      </c>
      <c r="J75" s="241">
        <f>IF(ISBLANK(I75),"",VLOOKUP($I$7,DATAS!$A$2:$B$20,2,0))</f>
        <v>15</v>
      </c>
      <c r="K75" s="241" t="str">
        <f>IF(ISBLANK(J75),"",VLOOKUP($J$7,DATAS!$U$2:$V$20,2,0))</f>
        <v>CADETS 2</v>
      </c>
      <c r="L75" s="225" t="e">
        <f>IF(ISBLANK(VLOOKUP($B75,'RECAP PLAN DE SEANCE ADULTE'!$F$1:$G$4,2,0)),"",VLOOKUP($B75,'RECAP PLAN DE SEANCE ADULTE'!$F$1:$G$4,2,0))</f>
        <v>#N/A</v>
      </c>
      <c r="M75" s="226"/>
      <c r="N75" s="249"/>
      <c r="O75" s="240" t="str">
        <f>IF(ISBLANK(I75),"",VLOOKUP(I75,DATAS!$G$3:$H$21,2,0))</f>
        <v>TEKKI SHODAN-HEIAN SHODAN-HEIAN NIDAN-HEIAN SANDAN-HEIAN YONDAN-HEIAN GODAN</v>
      </c>
      <c r="P75" s="240" t="str">
        <f>IF(ISBLANK(I75),"",VLOOKUP(I75,DATAS!$G$3:$I$21,3,0))</f>
        <v>TEKKI SHODAN-HEIAN SHODAN-HEIAN NIDAN-HEIAN SANDAN-HEIAN YONDAN-HEIAN GODAN</v>
      </c>
      <c r="Q75" s="240" t="str">
        <f>IF(ISBLANK(I75),"",VLOOKUP(I75,DATAS!$G$3:$J$21,4,0))</f>
        <v>5 PINAN - NAIFANCHI SHODAN-KATA KIHON KUMITE</v>
      </c>
      <c r="R75" s="240" t="str">
        <f>IF(ISBLANK(I75),"",VLOOKUP(I75,DATAS!$G$3:$K$21,5,0))</f>
        <v>5 PINAN-NAIFANSHI SHODAN</v>
      </c>
      <c r="S75" s="240" t="str">
        <f>IF(ISBLANK(I75),"",VLOOKUP(I75,DATAS!$G$3:$L$21,6,0))</f>
        <v>SANCHIN-GEKI SAI DAI ICHI-GEKI SAI DAI NI-SAIFA-SEYUNCHIN</v>
      </c>
      <c r="T75" s="240" t="str">
        <f>IF(ISBLANK(I75),"",VLOOKUP(I75,DATAS!$G$3:$M$21,7,0))</f>
        <v>5 PINAN-TSUKI NO KATA</v>
      </c>
      <c r="U75" s="240" t="str">
        <f>IF(ISBLANK(I75),"",VLOOKUP(I75,DATAS!$G$3:$N$21,8,0))</f>
        <v>SANSHIN-KANSHIWA-KANSHU-SEICHIN-SEISAN</v>
      </c>
      <c r="V75" s="240">
        <f>IF(ISBLANK(I75),"",VLOOKUP(I75,DATAS!$G$3:$O$21,9,0))</f>
        <v>0</v>
      </c>
      <c r="W75" s="240">
        <f>IF(ISBLANK(I75),"",VLOOKUP(I75,DATAS!$G$3:$P$21,10,0))</f>
        <v>0</v>
      </c>
      <c r="X75" s="240" t="str">
        <f>IF(ISBLANK(I75),"",VLOOKUP(I75,DATAS!$G$3:$Q$21,11,0))</f>
        <v>5 HEIAN-BASSAI</v>
      </c>
      <c r="Y75" s="240" t="str">
        <f>IF(ISBLANK(I75),"",VLOOKUP(I75,DATAS!$G$3:$R$21,12,0))</f>
        <v>5 PINAN-PATSAI DAI</v>
      </c>
      <c r="Z75" s="240" t="str">
        <f>IF(ISBLANK(I75),"",VLOOKUP(I75,DATAS!$G$3:$S$21,13,0))</f>
        <v>5 PINAN - NAIHANSHI SHODAN</v>
      </c>
      <c r="AA75" s="240">
        <f>IF(ISBLANK(J75),"",VLOOKUP(I75,DATAS!$G$3:$T$21,14,0))</f>
        <v>0</v>
      </c>
      <c r="AB75" s="38"/>
      <c r="AC75" s="38"/>
      <c r="AD75" s="38"/>
      <c r="AE75" s="38"/>
      <c r="AF75" s="285" t="str">
        <f>IF(ISBLANK($I75),"",VLOOKUP($I75,DATAS!$A$2:$BJ$20,54,0))</f>
        <v>E2 Maximum 3 Techniques de base exécutées sur place en position combat avec ou sans sursaut, à droite puis à gauche</v>
      </c>
      <c r="AG75" s="285" t="str">
        <f>IF(ISBLANK($I75),"",VLOOKUP($I75,DATAS!$A$2:$BJ$20,55,0))</f>
        <v>E2 bis Maximum 3 Techniques en multidirectionnel, à droite puis à gauche</v>
      </c>
      <c r="AH75" s="285" t="str">
        <f>IF(ISBLANK($I75),"",VLOOKUP($I75,DATAS!$A$2:$BJ$20,56,0))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5" s="285" t="str">
        <f>IF(ISBLANK($I75),"",VLOOKUP($I75,DATAS!$A$2:$BJ$20,57,0))</f>
        <v>KIHON IPPON KUMITE 5 attaques , une fois à droite, une fois à gauche Oi Tsuki Jodan Gyaku Tsuki Shudan Mae Geri Mawashi geri Yoko Geri Mae Geri jambe avant</v>
      </c>
      <c r="AJ75" s="285" t="str">
        <f>IF(ISBLANK($I75),"",VLOOKUP($I75,DATAS!$A$2:$BJ$20,53,0))</f>
        <v>E1 Khion sur 3 pas, au maximum 3 techniques</v>
      </c>
      <c r="AK75" s="285" t="str">
        <f>IF(ISBLANK($I75),"",VLOOKUP($I75,DATAS!$A$2:$BJ$20,59,0))</f>
        <v>3 SEQUENCES MINIMUM</v>
      </c>
      <c r="AL75" s="285" t="str">
        <f>IF(ISBLANK($I75),"",VLOOKUP($I75,DATAS!$A$2:$BJ$20,55,0))</f>
        <v>E2 bis Maximum 3 Techniques en multidirectionnel, à droite puis à gauche</v>
      </c>
      <c r="AM75" s="285" t="str">
        <f>IF(ISBLANK($I75),"",VLOOKUP($I75,DATAS!$A$2:$BJ$20,61,0))</f>
        <v>1 assaut souple, 2 minutes maximum</v>
      </c>
      <c r="AN75" s="285" t="str">
        <f>IF(ISBLANK($I75),"",VLOOKUP($I75,DATAS!$A$2:$BJ$20,62,0))</f>
        <v>Kata ou Kumite, 5 participations à des compétitions officielles</v>
      </c>
      <c r="AO75" s="285" t="str">
        <f>IF(ISBLANK($I75),"",VLOOKUP($I75,DATAS!$A$2:$BJ$20,58,0))</f>
        <v>LISTE WKF 1 KATA ECOLE PRINCIPAL 1 KATA DANS LES GRADES WKF</v>
      </c>
    </row>
    <row r="76" spans="1:41" ht="23.25" customHeight="1" x14ac:dyDescent="0.2">
      <c r="A76" s="28" t="s">
        <v>73</v>
      </c>
      <c r="B76" s="238"/>
      <c r="C76" s="239"/>
      <c r="D76" s="240"/>
      <c r="E76" s="31"/>
      <c r="F76" s="32" t="str">
        <f t="shared" si="1"/>
        <v xml:space="preserve"> </v>
      </c>
      <c r="G76" s="32"/>
      <c r="H76" s="240"/>
      <c r="I76" s="243" t="s">
        <v>1339</v>
      </c>
      <c r="J76" s="241">
        <f>IF(ISBLANK(I76),"",VLOOKUP($I$7,DATAS!$A$2:$B$20,2,0))</f>
        <v>15</v>
      </c>
      <c r="K76" s="241" t="str">
        <f>IF(ISBLANK(J76),"",VLOOKUP($J$7,DATAS!$U$2:$V$20,2,0))</f>
        <v>CADETS 2</v>
      </c>
      <c r="L76" s="225" t="e">
        <f>IF(ISBLANK(VLOOKUP($B76,'RECAP PLAN DE SEANCE ADULTE'!$F$1:$G$4,2,0)),"",VLOOKUP($B76,'RECAP PLAN DE SEANCE ADULTE'!$F$1:$G$4,2,0))</f>
        <v>#N/A</v>
      </c>
      <c r="M76" s="226"/>
      <c r="N76" s="249"/>
      <c r="O76" s="240" t="str">
        <f>IF(ISBLANK(I76),"",VLOOKUP(I76,DATAS!$G$3:$H$21,2,0))</f>
        <v>TEKKI SHODAN-HEIAN SHODAN-HEIAN NIDAN-HEIAN SANDAN-HEIAN YONDAN-HEIAN GODAN</v>
      </c>
      <c r="P76" s="240" t="str">
        <f>IF(ISBLANK(I76),"",VLOOKUP(I76,DATAS!$G$3:$I$21,3,0))</f>
        <v>TEKKI SHODAN-HEIAN SHODAN-HEIAN NIDAN-HEIAN SANDAN-HEIAN YONDAN-HEIAN GODAN</v>
      </c>
      <c r="Q76" s="240" t="str">
        <f>IF(ISBLANK(I76),"",VLOOKUP(I76,DATAS!$G$3:$J$21,4,0))</f>
        <v>5 PINAN - NAIFANCHI SHODAN-KATA KIHON KUMITE</v>
      </c>
      <c r="R76" s="240" t="str">
        <f>IF(ISBLANK(I76),"",VLOOKUP(I76,DATAS!$G$3:$K$21,5,0))</f>
        <v>5 PINAN-NAIFANSHI SHODAN</v>
      </c>
      <c r="S76" s="240" t="str">
        <f>IF(ISBLANK(I76),"",VLOOKUP(I76,DATAS!$G$3:$L$21,6,0))</f>
        <v>SANCHIN-GEKI SAI DAI ICHI-GEKI SAI DAI NI-SAIFA-SEYUNCHIN</v>
      </c>
      <c r="T76" s="240" t="str">
        <f>IF(ISBLANK(I76),"",VLOOKUP(I76,DATAS!$G$3:$M$21,7,0))</f>
        <v>5 PINAN-TSUKI NO KATA</v>
      </c>
      <c r="U76" s="240" t="str">
        <f>IF(ISBLANK(I76),"",VLOOKUP(I76,DATAS!$G$3:$N$21,8,0))</f>
        <v>SANSHIN-KANSHIWA-KANSHU-SEICHIN-SEISAN</v>
      </c>
      <c r="V76" s="240">
        <f>IF(ISBLANK(I76),"",VLOOKUP(I76,DATAS!$G$3:$O$21,9,0))</f>
        <v>0</v>
      </c>
      <c r="W76" s="240">
        <f>IF(ISBLANK(I76),"",VLOOKUP(I76,DATAS!$G$3:$P$21,10,0))</f>
        <v>0</v>
      </c>
      <c r="X76" s="240" t="str">
        <f>IF(ISBLANK(I76),"",VLOOKUP(I76,DATAS!$G$3:$Q$21,11,0))</f>
        <v>5 HEIAN-BASSAI</v>
      </c>
      <c r="Y76" s="240" t="str">
        <f>IF(ISBLANK(I76),"",VLOOKUP(I76,DATAS!$G$3:$R$21,12,0))</f>
        <v>5 PINAN-PATSAI DAI</v>
      </c>
      <c r="Z76" s="240" t="str">
        <f>IF(ISBLANK(I76),"",VLOOKUP(I76,DATAS!$G$3:$S$21,13,0))</f>
        <v>5 PINAN - NAIHANSHI SHODAN</v>
      </c>
      <c r="AA76" s="240">
        <f>IF(ISBLANK(J76),"",VLOOKUP(I76,DATAS!$G$3:$T$21,14,0))</f>
        <v>0</v>
      </c>
      <c r="AB76" s="38"/>
      <c r="AC76" s="38"/>
      <c r="AD76" s="38"/>
      <c r="AE76" s="38"/>
      <c r="AF76" s="285" t="str">
        <f>IF(ISBLANK($I76),"",VLOOKUP($I76,DATAS!$A$2:$BJ$20,54,0))</f>
        <v>E2 Maximum 3 Techniques de base exécutées sur place en position combat avec ou sans sursaut, à droite puis à gauche</v>
      </c>
      <c r="AG76" s="285" t="str">
        <f>IF(ISBLANK($I76),"",VLOOKUP($I76,DATAS!$A$2:$BJ$20,55,0))</f>
        <v>E2 bis Maximum 3 Techniques en multidirectionnel, à droite puis à gauche</v>
      </c>
      <c r="AH76" s="285" t="str">
        <f>IF(ISBLANK($I76),"",VLOOKUP($I76,DATAS!$A$2:$BJ$20,56,0))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6" s="285" t="str">
        <f>IF(ISBLANK($I76),"",VLOOKUP($I76,DATAS!$A$2:$BJ$20,57,0))</f>
        <v>KIHON IPPON KUMITE 5 attaques , une fois à droite, une fois à gauche Oi Tsuki Jodan Gyaku Tsuki Shudan Mae Geri Mawashi geri Yoko Geri Mae Geri jambe avant</v>
      </c>
      <c r="AJ76" s="285" t="str">
        <f>IF(ISBLANK($I76),"",VLOOKUP($I76,DATAS!$A$2:$BJ$20,53,0))</f>
        <v>E1 Khion sur 3 pas, au maximum 3 techniques</v>
      </c>
      <c r="AK76" s="285" t="str">
        <f>IF(ISBLANK($I76),"",VLOOKUP($I76,DATAS!$A$2:$BJ$20,59,0))</f>
        <v>3 SEQUENCES MINIMUM</v>
      </c>
      <c r="AL76" s="285" t="str">
        <f>IF(ISBLANK($I76),"",VLOOKUP($I76,DATAS!$A$2:$BJ$20,55,0))</f>
        <v>E2 bis Maximum 3 Techniques en multidirectionnel, à droite puis à gauche</v>
      </c>
      <c r="AM76" s="285" t="str">
        <f>IF(ISBLANK($I76),"",VLOOKUP($I76,DATAS!$A$2:$BJ$20,61,0))</f>
        <v>1 assaut souple, 2 minutes maximum</v>
      </c>
      <c r="AN76" s="285" t="str">
        <f>IF(ISBLANK($I76),"",VLOOKUP($I76,DATAS!$A$2:$BJ$20,62,0))</f>
        <v>Kata ou Kumite, 5 participations à des compétitions officielles</v>
      </c>
      <c r="AO76" s="285" t="str">
        <f>IF(ISBLANK($I76),"",VLOOKUP($I76,DATAS!$A$2:$BJ$20,58,0))</f>
        <v>LISTE WKF 1 KATA ECOLE PRINCIPAL 1 KATA DANS LES GRADES WKF</v>
      </c>
    </row>
    <row r="77" spans="1:41" ht="23.25" customHeight="1" x14ac:dyDescent="0.2">
      <c r="A77" s="28" t="s">
        <v>74</v>
      </c>
      <c r="B77" s="238"/>
      <c r="C77" s="239"/>
      <c r="D77" s="240"/>
      <c r="E77" s="31"/>
      <c r="F77" s="32" t="str">
        <f t="shared" si="1"/>
        <v xml:space="preserve"> </v>
      </c>
      <c r="G77" s="32"/>
      <c r="H77" s="240"/>
      <c r="I77" s="243" t="s">
        <v>1339</v>
      </c>
      <c r="J77" s="241">
        <f>IF(ISBLANK(I77),"",VLOOKUP($I$7,DATAS!$A$2:$B$20,2,0))</f>
        <v>15</v>
      </c>
      <c r="K77" s="241" t="str">
        <f>IF(ISBLANK(J77),"",VLOOKUP($J$7,DATAS!$U$2:$V$20,2,0))</f>
        <v>CADETS 2</v>
      </c>
      <c r="L77" s="225" t="e">
        <f>IF(ISBLANK(VLOOKUP($B77,'RECAP PLAN DE SEANCE ADULTE'!$F$1:$G$4,2,0)),"",VLOOKUP($B77,'RECAP PLAN DE SEANCE ADULTE'!$F$1:$G$4,2,0))</f>
        <v>#N/A</v>
      </c>
      <c r="M77" s="226"/>
      <c r="N77" s="249"/>
      <c r="O77" s="240" t="str">
        <f>IF(ISBLANK(I77),"",VLOOKUP(I77,DATAS!$G$3:$H$21,2,0))</f>
        <v>TEKKI SHODAN-HEIAN SHODAN-HEIAN NIDAN-HEIAN SANDAN-HEIAN YONDAN-HEIAN GODAN</v>
      </c>
      <c r="P77" s="240" t="str">
        <f>IF(ISBLANK(I77),"",VLOOKUP(I77,DATAS!$G$3:$I$21,3,0))</f>
        <v>TEKKI SHODAN-HEIAN SHODAN-HEIAN NIDAN-HEIAN SANDAN-HEIAN YONDAN-HEIAN GODAN</v>
      </c>
      <c r="Q77" s="240" t="str">
        <f>IF(ISBLANK(I77),"",VLOOKUP(I77,DATAS!$G$3:$J$21,4,0))</f>
        <v>5 PINAN - NAIFANCHI SHODAN-KATA KIHON KUMITE</v>
      </c>
      <c r="R77" s="240" t="str">
        <f>IF(ISBLANK(I77),"",VLOOKUP(I77,DATAS!$G$3:$K$21,5,0))</f>
        <v>5 PINAN-NAIFANSHI SHODAN</v>
      </c>
      <c r="S77" s="240" t="str">
        <f>IF(ISBLANK(I77),"",VLOOKUP(I77,DATAS!$G$3:$L$21,6,0))</f>
        <v>SANCHIN-GEKI SAI DAI ICHI-GEKI SAI DAI NI-SAIFA-SEYUNCHIN</v>
      </c>
      <c r="T77" s="240" t="str">
        <f>IF(ISBLANK(I77),"",VLOOKUP(I77,DATAS!$G$3:$M$21,7,0))</f>
        <v>5 PINAN-TSUKI NO KATA</v>
      </c>
      <c r="U77" s="240" t="str">
        <f>IF(ISBLANK(I77),"",VLOOKUP(I77,DATAS!$G$3:$N$21,8,0))</f>
        <v>SANSHIN-KANSHIWA-KANSHU-SEICHIN-SEISAN</v>
      </c>
      <c r="V77" s="240">
        <f>IF(ISBLANK(I77),"",VLOOKUP(I77,DATAS!$G$3:$O$21,9,0))</f>
        <v>0</v>
      </c>
      <c r="W77" s="240">
        <f>IF(ISBLANK(I77),"",VLOOKUP(I77,DATAS!$G$3:$P$21,10,0))</f>
        <v>0</v>
      </c>
      <c r="X77" s="240" t="str">
        <f>IF(ISBLANK(I77),"",VLOOKUP(I77,DATAS!$G$3:$Q$21,11,0))</f>
        <v>5 HEIAN-BASSAI</v>
      </c>
      <c r="Y77" s="240" t="str">
        <f>IF(ISBLANK(I77),"",VLOOKUP(I77,DATAS!$G$3:$R$21,12,0))</f>
        <v>5 PINAN-PATSAI DAI</v>
      </c>
      <c r="Z77" s="240" t="str">
        <f>IF(ISBLANK(I77),"",VLOOKUP(I77,DATAS!$G$3:$S$21,13,0))</f>
        <v>5 PINAN - NAIHANSHI SHODAN</v>
      </c>
      <c r="AA77" s="240">
        <f>IF(ISBLANK(J77),"",VLOOKUP(I77,DATAS!$G$3:$T$21,14,0))</f>
        <v>0</v>
      </c>
      <c r="AB77" s="38"/>
      <c r="AC77" s="38"/>
      <c r="AD77" s="38"/>
      <c r="AE77" s="38"/>
      <c r="AF77" s="285" t="str">
        <f>IF(ISBLANK($I77),"",VLOOKUP($I77,DATAS!$A$2:$BJ$20,54,0))</f>
        <v>E2 Maximum 3 Techniques de base exécutées sur place en position combat avec ou sans sursaut, à droite puis à gauche</v>
      </c>
      <c r="AG77" s="285" t="str">
        <f>IF(ISBLANK($I77),"",VLOOKUP($I77,DATAS!$A$2:$BJ$20,55,0))</f>
        <v>E2 bis Maximum 3 Techniques en multidirectionnel, à droite puis à gauche</v>
      </c>
      <c r="AH77" s="285" t="str">
        <f>IF(ISBLANK($I77),"",VLOOKUP($I77,DATAS!$A$2:$BJ$20,56,0))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7" s="285" t="str">
        <f>IF(ISBLANK($I77),"",VLOOKUP($I77,DATAS!$A$2:$BJ$20,57,0))</f>
        <v>KIHON IPPON KUMITE 5 attaques , une fois à droite, une fois à gauche Oi Tsuki Jodan Gyaku Tsuki Shudan Mae Geri Mawashi geri Yoko Geri Mae Geri jambe avant</v>
      </c>
      <c r="AJ77" s="285" t="str">
        <f>IF(ISBLANK($I77),"",VLOOKUP($I77,DATAS!$A$2:$BJ$20,53,0))</f>
        <v>E1 Khion sur 3 pas, au maximum 3 techniques</v>
      </c>
      <c r="AK77" s="285" t="str">
        <f>IF(ISBLANK($I77),"",VLOOKUP($I77,DATAS!$A$2:$BJ$20,59,0))</f>
        <v>3 SEQUENCES MINIMUM</v>
      </c>
      <c r="AL77" s="285" t="str">
        <f>IF(ISBLANK($I77),"",VLOOKUP($I77,DATAS!$A$2:$BJ$20,55,0))</f>
        <v>E2 bis Maximum 3 Techniques en multidirectionnel, à droite puis à gauche</v>
      </c>
      <c r="AM77" s="285" t="str">
        <f>IF(ISBLANK($I77),"",VLOOKUP($I77,DATAS!$A$2:$BJ$20,61,0))</f>
        <v>1 assaut souple, 2 minutes maximum</v>
      </c>
      <c r="AN77" s="285" t="str">
        <f>IF(ISBLANK($I77),"",VLOOKUP($I77,DATAS!$A$2:$BJ$20,62,0))</f>
        <v>Kata ou Kumite, 5 participations à des compétitions officielles</v>
      </c>
      <c r="AO77" s="285" t="str">
        <f>IF(ISBLANK($I77),"",VLOOKUP($I77,DATAS!$A$2:$BJ$20,58,0))</f>
        <v>LISTE WKF 1 KATA ECOLE PRINCIPAL 1 KATA DANS LES GRADES WKF</v>
      </c>
    </row>
    <row r="78" spans="1:41" ht="23.25" customHeight="1" x14ac:dyDescent="0.2">
      <c r="A78" s="28" t="s">
        <v>75</v>
      </c>
      <c r="B78" s="238"/>
      <c r="C78" s="239"/>
      <c r="D78" s="240"/>
      <c r="E78" s="31"/>
      <c r="F78" s="32" t="str">
        <f t="shared" si="1"/>
        <v xml:space="preserve"> </v>
      </c>
      <c r="G78" s="32"/>
      <c r="H78" s="240"/>
      <c r="I78" s="243" t="s">
        <v>1339</v>
      </c>
      <c r="J78" s="241">
        <f>IF(ISBLANK(I78),"",VLOOKUP($I$7,DATAS!$A$2:$B$20,2,0))</f>
        <v>15</v>
      </c>
      <c r="K78" s="241" t="str">
        <f>IF(ISBLANK(J78),"",VLOOKUP($J$7,DATAS!$U$2:$V$20,2,0))</f>
        <v>CADETS 2</v>
      </c>
      <c r="L78" s="225" t="e">
        <f>IF(ISBLANK(VLOOKUP($B78,'RECAP PLAN DE SEANCE ADULTE'!$F$1:$G$4,2,0)),"",VLOOKUP($B78,'RECAP PLAN DE SEANCE ADULTE'!$F$1:$G$4,2,0))</f>
        <v>#N/A</v>
      </c>
      <c r="M78" s="226"/>
      <c r="N78" s="249"/>
      <c r="O78" s="240" t="str">
        <f>IF(ISBLANK(I78),"",VLOOKUP(I78,DATAS!$G$3:$H$21,2,0))</f>
        <v>TEKKI SHODAN-HEIAN SHODAN-HEIAN NIDAN-HEIAN SANDAN-HEIAN YONDAN-HEIAN GODAN</v>
      </c>
      <c r="P78" s="240" t="str">
        <f>IF(ISBLANK(I78),"",VLOOKUP(I78,DATAS!$G$3:$I$21,3,0))</f>
        <v>TEKKI SHODAN-HEIAN SHODAN-HEIAN NIDAN-HEIAN SANDAN-HEIAN YONDAN-HEIAN GODAN</v>
      </c>
      <c r="Q78" s="240" t="str">
        <f>IF(ISBLANK(I78),"",VLOOKUP(I78,DATAS!$G$3:$J$21,4,0))</f>
        <v>5 PINAN - NAIFANCHI SHODAN-KATA KIHON KUMITE</v>
      </c>
      <c r="R78" s="240" t="str">
        <f>IF(ISBLANK(I78),"",VLOOKUP(I78,DATAS!$G$3:$K$21,5,0))</f>
        <v>5 PINAN-NAIFANSHI SHODAN</v>
      </c>
      <c r="S78" s="240" t="str">
        <f>IF(ISBLANK(I78),"",VLOOKUP(I78,DATAS!$G$3:$L$21,6,0))</f>
        <v>SANCHIN-GEKI SAI DAI ICHI-GEKI SAI DAI NI-SAIFA-SEYUNCHIN</v>
      </c>
      <c r="T78" s="240" t="str">
        <f>IF(ISBLANK(I78),"",VLOOKUP(I78,DATAS!$G$3:$M$21,7,0))</f>
        <v>5 PINAN-TSUKI NO KATA</v>
      </c>
      <c r="U78" s="240" t="str">
        <f>IF(ISBLANK(I78),"",VLOOKUP(I78,DATAS!$G$3:$N$21,8,0))</f>
        <v>SANSHIN-KANSHIWA-KANSHU-SEICHIN-SEISAN</v>
      </c>
      <c r="V78" s="240">
        <f>IF(ISBLANK(I78),"",VLOOKUP(I78,DATAS!$G$3:$O$21,9,0))</f>
        <v>0</v>
      </c>
      <c r="W78" s="240">
        <f>IF(ISBLANK(I78),"",VLOOKUP(I78,DATAS!$G$3:$P$21,10,0))</f>
        <v>0</v>
      </c>
      <c r="X78" s="240" t="str">
        <f>IF(ISBLANK(I78),"",VLOOKUP(I78,DATAS!$G$3:$Q$21,11,0))</f>
        <v>5 HEIAN-BASSAI</v>
      </c>
      <c r="Y78" s="240" t="str">
        <f>IF(ISBLANK(I78),"",VLOOKUP(I78,DATAS!$G$3:$R$21,12,0))</f>
        <v>5 PINAN-PATSAI DAI</v>
      </c>
      <c r="Z78" s="240" t="str">
        <f>IF(ISBLANK(I78),"",VLOOKUP(I78,DATAS!$G$3:$S$21,13,0))</f>
        <v>5 PINAN - NAIHANSHI SHODAN</v>
      </c>
      <c r="AA78" s="240">
        <f>IF(ISBLANK(J78),"",VLOOKUP(I78,DATAS!$G$3:$T$21,14,0))</f>
        <v>0</v>
      </c>
      <c r="AB78" s="38"/>
      <c r="AC78" s="38"/>
      <c r="AD78" s="38"/>
      <c r="AE78" s="38"/>
      <c r="AF78" s="285" t="str">
        <f>IF(ISBLANK($I78),"",VLOOKUP($I78,DATAS!$A$2:$BJ$20,54,0))</f>
        <v>E2 Maximum 3 Techniques de base exécutées sur place en position combat avec ou sans sursaut, à droite puis à gauche</v>
      </c>
      <c r="AG78" s="285" t="str">
        <f>IF(ISBLANK($I78),"",VLOOKUP($I78,DATAS!$A$2:$BJ$20,55,0))</f>
        <v>E2 bis Maximum 3 Techniques en multidirectionnel, à droite puis à gauche</v>
      </c>
      <c r="AH78" s="285" t="str">
        <f>IF(ISBLANK($I78),"",VLOOKUP($I78,DATAS!$A$2:$BJ$20,56,0))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8" s="285" t="str">
        <f>IF(ISBLANK($I78),"",VLOOKUP($I78,DATAS!$A$2:$BJ$20,57,0))</f>
        <v>KIHON IPPON KUMITE 5 attaques , une fois à droite, une fois à gauche Oi Tsuki Jodan Gyaku Tsuki Shudan Mae Geri Mawashi geri Yoko Geri Mae Geri jambe avant</v>
      </c>
      <c r="AJ78" s="285" t="str">
        <f>IF(ISBLANK($I78),"",VLOOKUP($I78,DATAS!$A$2:$BJ$20,53,0))</f>
        <v>E1 Khion sur 3 pas, au maximum 3 techniques</v>
      </c>
      <c r="AK78" s="285" t="str">
        <f>IF(ISBLANK($I78),"",VLOOKUP($I78,DATAS!$A$2:$BJ$20,59,0))</f>
        <v>3 SEQUENCES MINIMUM</v>
      </c>
      <c r="AL78" s="285" t="str">
        <f>IF(ISBLANK($I78),"",VLOOKUP($I78,DATAS!$A$2:$BJ$20,55,0))</f>
        <v>E2 bis Maximum 3 Techniques en multidirectionnel, à droite puis à gauche</v>
      </c>
      <c r="AM78" s="285" t="str">
        <f>IF(ISBLANK($I78),"",VLOOKUP($I78,DATAS!$A$2:$BJ$20,61,0))</f>
        <v>1 assaut souple, 2 minutes maximum</v>
      </c>
      <c r="AN78" s="285" t="str">
        <f>IF(ISBLANK($I78),"",VLOOKUP($I78,DATAS!$A$2:$BJ$20,62,0))</f>
        <v>Kata ou Kumite, 5 participations à des compétitions officielles</v>
      </c>
      <c r="AO78" s="285" t="str">
        <f>IF(ISBLANK($I78),"",VLOOKUP($I78,DATAS!$A$2:$BJ$20,58,0))</f>
        <v>LISTE WKF 1 KATA ECOLE PRINCIPAL 1 KATA DANS LES GRADES WKF</v>
      </c>
    </row>
    <row r="79" spans="1:41" ht="23.25" customHeight="1" x14ac:dyDescent="0.2">
      <c r="A79" s="28" t="s">
        <v>76</v>
      </c>
      <c r="B79" s="238"/>
      <c r="C79" s="239"/>
      <c r="D79" s="240"/>
      <c r="E79" s="31"/>
      <c r="F79" s="32" t="str">
        <f t="shared" si="1"/>
        <v xml:space="preserve"> </v>
      </c>
      <c r="G79" s="32"/>
      <c r="H79" s="240"/>
      <c r="I79" s="243" t="s">
        <v>1339</v>
      </c>
      <c r="J79" s="241">
        <f>IF(ISBLANK(I79),"",VLOOKUP($I$7,DATAS!$A$2:$B$20,2,0))</f>
        <v>15</v>
      </c>
      <c r="K79" s="241" t="str">
        <f>IF(ISBLANK(J79),"",VLOOKUP($J$7,DATAS!$U$2:$V$20,2,0))</f>
        <v>CADETS 2</v>
      </c>
      <c r="L79" s="225" t="e">
        <f>IF(ISBLANK(VLOOKUP($B79,'RECAP PLAN DE SEANCE ADULTE'!$F$1:$G$4,2,0)),"",VLOOKUP($B79,'RECAP PLAN DE SEANCE ADULTE'!$F$1:$G$4,2,0))</f>
        <v>#N/A</v>
      </c>
      <c r="M79" s="226"/>
      <c r="N79" s="249"/>
      <c r="O79" s="240" t="str">
        <f>IF(ISBLANK(I79),"",VLOOKUP(I79,DATAS!$G$3:$H$21,2,0))</f>
        <v>TEKKI SHODAN-HEIAN SHODAN-HEIAN NIDAN-HEIAN SANDAN-HEIAN YONDAN-HEIAN GODAN</v>
      </c>
      <c r="P79" s="240" t="str">
        <f>IF(ISBLANK(I79),"",VLOOKUP(I79,DATAS!$G$3:$I$21,3,0))</f>
        <v>TEKKI SHODAN-HEIAN SHODAN-HEIAN NIDAN-HEIAN SANDAN-HEIAN YONDAN-HEIAN GODAN</v>
      </c>
      <c r="Q79" s="240" t="str">
        <f>IF(ISBLANK(I79),"",VLOOKUP(I79,DATAS!$G$3:$J$21,4,0))</f>
        <v>5 PINAN - NAIFANCHI SHODAN-KATA KIHON KUMITE</v>
      </c>
      <c r="R79" s="240" t="str">
        <f>IF(ISBLANK(I79),"",VLOOKUP(I79,DATAS!$G$3:$K$21,5,0))</f>
        <v>5 PINAN-NAIFANSHI SHODAN</v>
      </c>
      <c r="S79" s="240" t="str">
        <f>IF(ISBLANK(I79),"",VLOOKUP(I79,DATAS!$G$3:$L$21,6,0))</f>
        <v>SANCHIN-GEKI SAI DAI ICHI-GEKI SAI DAI NI-SAIFA-SEYUNCHIN</v>
      </c>
      <c r="T79" s="240" t="str">
        <f>IF(ISBLANK(I79),"",VLOOKUP(I79,DATAS!$G$3:$M$21,7,0))</f>
        <v>5 PINAN-TSUKI NO KATA</v>
      </c>
      <c r="U79" s="240" t="str">
        <f>IF(ISBLANK(I79),"",VLOOKUP(I79,DATAS!$G$3:$N$21,8,0))</f>
        <v>SANSHIN-KANSHIWA-KANSHU-SEICHIN-SEISAN</v>
      </c>
      <c r="V79" s="240">
        <f>IF(ISBLANK(I79),"",VLOOKUP(I79,DATAS!$G$3:$O$21,9,0))</f>
        <v>0</v>
      </c>
      <c r="W79" s="240">
        <f>IF(ISBLANK(I79),"",VLOOKUP(I79,DATAS!$G$3:$P$21,10,0))</f>
        <v>0</v>
      </c>
      <c r="X79" s="240" t="str">
        <f>IF(ISBLANK(I79),"",VLOOKUP(I79,DATAS!$G$3:$Q$21,11,0))</f>
        <v>5 HEIAN-BASSAI</v>
      </c>
      <c r="Y79" s="240" t="str">
        <f>IF(ISBLANK(I79),"",VLOOKUP(I79,DATAS!$G$3:$R$21,12,0))</f>
        <v>5 PINAN-PATSAI DAI</v>
      </c>
      <c r="Z79" s="240" t="str">
        <f>IF(ISBLANK(I79),"",VLOOKUP(I79,DATAS!$G$3:$S$21,13,0))</f>
        <v>5 PINAN - NAIHANSHI SHODAN</v>
      </c>
      <c r="AA79" s="240">
        <f>IF(ISBLANK(J79),"",VLOOKUP(I79,DATAS!$G$3:$T$21,14,0))</f>
        <v>0</v>
      </c>
      <c r="AB79" s="38"/>
      <c r="AC79" s="38"/>
      <c r="AD79" s="38"/>
      <c r="AE79" s="38"/>
      <c r="AF79" s="285" t="str">
        <f>IF(ISBLANK($I79),"",VLOOKUP($I79,DATAS!$A$2:$BJ$20,54,0))</f>
        <v>E2 Maximum 3 Techniques de base exécutées sur place en position combat avec ou sans sursaut, à droite puis à gauche</v>
      </c>
      <c r="AG79" s="285" t="str">
        <f>IF(ISBLANK($I79),"",VLOOKUP($I79,DATAS!$A$2:$BJ$20,55,0))</f>
        <v>E2 bis Maximum 3 Techniques en multidirectionnel, à droite puis à gauche</v>
      </c>
      <c r="AH79" s="285" t="str">
        <f>IF(ISBLANK($I79),"",VLOOKUP($I79,DATAS!$A$2:$BJ$20,56,0))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79" s="285" t="str">
        <f>IF(ISBLANK($I79),"",VLOOKUP($I79,DATAS!$A$2:$BJ$20,57,0))</f>
        <v>KIHON IPPON KUMITE 5 attaques , une fois à droite, une fois à gauche Oi Tsuki Jodan Gyaku Tsuki Shudan Mae Geri Mawashi geri Yoko Geri Mae Geri jambe avant</v>
      </c>
      <c r="AJ79" s="285" t="str">
        <f>IF(ISBLANK($I79),"",VLOOKUP($I79,DATAS!$A$2:$BJ$20,53,0))</f>
        <v>E1 Khion sur 3 pas, au maximum 3 techniques</v>
      </c>
      <c r="AK79" s="285" t="str">
        <f>IF(ISBLANK($I79),"",VLOOKUP($I79,DATAS!$A$2:$BJ$20,59,0))</f>
        <v>3 SEQUENCES MINIMUM</v>
      </c>
      <c r="AL79" s="285" t="str">
        <f>IF(ISBLANK($I79),"",VLOOKUP($I79,DATAS!$A$2:$BJ$20,55,0))</f>
        <v>E2 bis Maximum 3 Techniques en multidirectionnel, à droite puis à gauche</v>
      </c>
      <c r="AM79" s="285" t="str">
        <f>IF(ISBLANK($I79),"",VLOOKUP($I79,DATAS!$A$2:$BJ$20,61,0))</f>
        <v>1 assaut souple, 2 minutes maximum</v>
      </c>
      <c r="AN79" s="285" t="str">
        <f>IF(ISBLANK($I79),"",VLOOKUP($I79,DATAS!$A$2:$BJ$20,62,0))</f>
        <v>Kata ou Kumite, 5 participations à des compétitions officielles</v>
      </c>
      <c r="AO79" s="285" t="str">
        <f>IF(ISBLANK($I79),"",VLOOKUP($I79,DATAS!$A$2:$BJ$20,58,0))</f>
        <v>LISTE WKF 1 KATA ECOLE PRINCIPAL 1 KATA DANS LES GRADES WKF</v>
      </c>
    </row>
    <row r="80" spans="1:41" ht="23.25" customHeight="1" x14ac:dyDescent="0.2">
      <c r="A80" s="28" t="s">
        <v>77</v>
      </c>
      <c r="B80" s="238"/>
      <c r="C80" s="239"/>
      <c r="D80" s="240"/>
      <c r="E80" s="31"/>
      <c r="F80" s="32" t="str">
        <f t="shared" si="1"/>
        <v xml:space="preserve"> </v>
      </c>
      <c r="G80" s="32"/>
      <c r="H80" s="240"/>
      <c r="I80" s="243" t="s">
        <v>1339</v>
      </c>
      <c r="J80" s="241">
        <f>IF(ISBLANK(I80),"",VLOOKUP($I$7,DATAS!$A$2:$B$20,2,0))</f>
        <v>15</v>
      </c>
      <c r="K80" s="241" t="str">
        <f>IF(ISBLANK(J80),"",VLOOKUP($J$7,DATAS!$U$2:$V$20,2,0))</f>
        <v>CADETS 2</v>
      </c>
      <c r="L80" s="225" t="e">
        <f>IF(ISBLANK(VLOOKUP($B80,'RECAP PLAN DE SEANCE ADULTE'!$F$1:$G$4,2,0)),"",VLOOKUP($B80,'RECAP PLAN DE SEANCE ADULTE'!$F$1:$G$4,2,0))</f>
        <v>#N/A</v>
      </c>
      <c r="M80" s="226"/>
      <c r="N80" s="249"/>
      <c r="O80" s="240" t="str">
        <f>IF(ISBLANK(I80),"",VLOOKUP(I80,DATAS!$G$3:$H$21,2,0))</f>
        <v>TEKKI SHODAN-HEIAN SHODAN-HEIAN NIDAN-HEIAN SANDAN-HEIAN YONDAN-HEIAN GODAN</v>
      </c>
      <c r="P80" s="240" t="str">
        <f>IF(ISBLANK(I80),"",VLOOKUP(I80,DATAS!$G$3:$I$21,3,0))</f>
        <v>TEKKI SHODAN-HEIAN SHODAN-HEIAN NIDAN-HEIAN SANDAN-HEIAN YONDAN-HEIAN GODAN</v>
      </c>
      <c r="Q80" s="240" t="str">
        <f>IF(ISBLANK(I80),"",VLOOKUP(I80,DATAS!$G$3:$J$21,4,0))</f>
        <v>5 PINAN - NAIFANCHI SHODAN-KATA KIHON KUMITE</v>
      </c>
      <c r="R80" s="240" t="str">
        <f>IF(ISBLANK(I80),"",VLOOKUP(I80,DATAS!$G$3:$K$21,5,0))</f>
        <v>5 PINAN-NAIFANSHI SHODAN</v>
      </c>
      <c r="S80" s="240" t="str">
        <f>IF(ISBLANK(I80),"",VLOOKUP(I80,DATAS!$G$3:$L$21,6,0))</f>
        <v>SANCHIN-GEKI SAI DAI ICHI-GEKI SAI DAI NI-SAIFA-SEYUNCHIN</v>
      </c>
      <c r="T80" s="240" t="str">
        <f>IF(ISBLANK(I80),"",VLOOKUP(I80,DATAS!$G$3:$M$21,7,0))</f>
        <v>5 PINAN-TSUKI NO KATA</v>
      </c>
      <c r="U80" s="240" t="str">
        <f>IF(ISBLANK(I80),"",VLOOKUP(I80,DATAS!$G$3:$N$21,8,0))</f>
        <v>SANSHIN-KANSHIWA-KANSHU-SEICHIN-SEISAN</v>
      </c>
      <c r="V80" s="240">
        <f>IF(ISBLANK(I80),"",VLOOKUP(I80,DATAS!$G$3:$O$21,9,0))</f>
        <v>0</v>
      </c>
      <c r="W80" s="240">
        <f>IF(ISBLANK(I80),"",VLOOKUP(I80,DATAS!$G$3:$P$21,10,0))</f>
        <v>0</v>
      </c>
      <c r="X80" s="240" t="str">
        <f>IF(ISBLANK(I80),"",VLOOKUP(I80,DATAS!$G$3:$Q$21,11,0))</f>
        <v>5 HEIAN-BASSAI</v>
      </c>
      <c r="Y80" s="240" t="str">
        <f>IF(ISBLANK(I80),"",VLOOKUP(I80,DATAS!$G$3:$R$21,12,0))</f>
        <v>5 PINAN-PATSAI DAI</v>
      </c>
      <c r="Z80" s="240" t="str">
        <f>IF(ISBLANK(I80),"",VLOOKUP(I80,DATAS!$G$3:$S$21,13,0))</f>
        <v>5 PINAN - NAIHANSHI SHODAN</v>
      </c>
      <c r="AA80" s="240">
        <f>IF(ISBLANK(J80),"",VLOOKUP(I80,DATAS!$G$3:$T$21,14,0))</f>
        <v>0</v>
      </c>
      <c r="AB80" s="38"/>
      <c r="AC80" s="38"/>
      <c r="AD80" s="38"/>
      <c r="AE80" s="38"/>
      <c r="AF80" s="285" t="str">
        <f>IF(ISBLANK($I80),"",VLOOKUP($I80,DATAS!$A$2:$BJ$20,54,0))</f>
        <v>E2 Maximum 3 Techniques de base exécutées sur place en position combat avec ou sans sursaut, à droite puis à gauche</v>
      </c>
      <c r="AG80" s="285" t="str">
        <f>IF(ISBLANK($I80),"",VLOOKUP($I80,DATAS!$A$2:$BJ$20,55,0))</f>
        <v>E2 bis Maximum 3 Techniques en multidirectionnel, à droite puis à gauche</v>
      </c>
      <c r="AH80" s="285" t="str">
        <f>IF(ISBLANK($I80),"",VLOOKUP($I80,DATAS!$A$2:$BJ$20,56,0))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0" s="285" t="str">
        <f>IF(ISBLANK($I80),"",VLOOKUP($I80,DATAS!$A$2:$BJ$20,57,0))</f>
        <v>KIHON IPPON KUMITE 5 attaques , une fois à droite, une fois à gauche Oi Tsuki Jodan Gyaku Tsuki Shudan Mae Geri Mawashi geri Yoko Geri Mae Geri jambe avant</v>
      </c>
      <c r="AJ80" s="285" t="str">
        <f>IF(ISBLANK($I80),"",VLOOKUP($I80,DATAS!$A$2:$BJ$20,53,0))</f>
        <v>E1 Khion sur 3 pas, au maximum 3 techniques</v>
      </c>
      <c r="AK80" s="285" t="str">
        <f>IF(ISBLANK($I80),"",VLOOKUP($I80,DATAS!$A$2:$BJ$20,59,0))</f>
        <v>3 SEQUENCES MINIMUM</v>
      </c>
      <c r="AL80" s="285" t="str">
        <f>IF(ISBLANK($I80),"",VLOOKUP($I80,DATAS!$A$2:$BJ$20,55,0))</f>
        <v>E2 bis Maximum 3 Techniques en multidirectionnel, à droite puis à gauche</v>
      </c>
      <c r="AM80" s="285" t="str">
        <f>IF(ISBLANK($I80),"",VLOOKUP($I80,DATAS!$A$2:$BJ$20,61,0))</f>
        <v>1 assaut souple, 2 minutes maximum</v>
      </c>
      <c r="AN80" s="285" t="str">
        <f>IF(ISBLANK($I80),"",VLOOKUP($I80,DATAS!$A$2:$BJ$20,62,0))</f>
        <v>Kata ou Kumite, 5 participations à des compétitions officielles</v>
      </c>
      <c r="AO80" s="285" t="str">
        <f>IF(ISBLANK($I80),"",VLOOKUP($I80,DATAS!$A$2:$BJ$20,58,0))</f>
        <v>LISTE WKF 1 KATA ECOLE PRINCIPAL 1 KATA DANS LES GRADES WKF</v>
      </c>
    </row>
    <row r="81" spans="1:41" ht="23.25" customHeight="1" x14ac:dyDescent="0.2">
      <c r="A81" s="28" t="s">
        <v>78</v>
      </c>
      <c r="B81" s="238"/>
      <c r="C81" s="239"/>
      <c r="D81" s="240"/>
      <c r="E81" s="31"/>
      <c r="F81" s="32" t="str">
        <f t="shared" si="1"/>
        <v xml:space="preserve"> </v>
      </c>
      <c r="G81" s="32"/>
      <c r="H81" s="240"/>
      <c r="I81" s="243" t="s">
        <v>1339</v>
      </c>
      <c r="J81" s="241">
        <f>IF(ISBLANK(I81),"",VLOOKUP($I$7,DATAS!$A$2:$B$20,2,0))</f>
        <v>15</v>
      </c>
      <c r="K81" s="241" t="str">
        <f>IF(ISBLANK(J81),"",VLOOKUP($J$7,DATAS!$U$2:$V$20,2,0))</f>
        <v>CADETS 2</v>
      </c>
      <c r="L81" s="225" t="e">
        <f>IF(ISBLANK(VLOOKUP($B81,'RECAP PLAN DE SEANCE ADULTE'!$F$1:$G$4,2,0)),"",VLOOKUP($B81,'RECAP PLAN DE SEANCE ADULTE'!$F$1:$G$4,2,0))</f>
        <v>#N/A</v>
      </c>
      <c r="M81" s="226"/>
      <c r="N81" s="249"/>
      <c r="O81" s="240" t="str">
        <f>IF(ISBLANK(I81),"",VLOOKUP(I81,DATAS!$G$3:$H$21,2,0))</f>
        <v>TEKKI SHODAN-HEIAN SHODAN-HEIAN NIDAN-HEIAN SANDAN-HEIAN YONDAN-HEIAN GODAN</v>
      </c>
      <c r="P81" s="240" t="str">
        <f>IF(ISBLANK(I81),"",VLOOKUP(I81,DATAS!$G$3:$I$21,3,0))</f>
        <v>TEKKI SHODAN-HEIAN SHODAN-HEIAN NIDAN-HEIAN SANDAN-HEIAN YONDAN-HEIAN GODAN</v>
      </c>
      <c r="Q81" s="240" t="str">
        <f>IF(ISBLANK(I81),"",VLOOKUP(I81,DATAS!$G$3:$J$21,4,0))</f>
        <v>5 PINAN - NAIFANCHI SHODAN-KATA KIHON KUMITE</v>
      </c>
      <c r="R81" s="240" t="str">
        <f>IF(ISBLANK(I81),"",VLOOKUP(I81,DATAS!$G$3:$K$21,5,0))</f>
        <v>5 PINAN-NAIFANSHI SHODAN</v>
      </c>
      <c r="S81" s="240" t="str">
        <f>IF(ISBLANK(I81),"",VLOOKUP(I81,DATAS!$G$3:$L$21,6,0))</f>
        <v>SANCHIN-GEKI SAI DAI ICHI-GEKI SAI DAI NI-SAIFA-SEYUNCHIN</v>
      </c>
      <c r="T81" s="240" t="str">
        <f>IF(ISBLANK(I81),"",VLOOKUP(I81,DATAS!$G$3:$M$21,7,0))</f>
        <v>5 PINAN-TSUKI NO KATA</v>
      </c>
      <c r="U81" s="240" t="str">
        <f>IF(ISBLANK(I81),"",VLOOKUP(I81,DATAS!$G$3:$N$21,8,0))</f>
        <v>SANSHIN-KANSHIWA-KANSHU-SEICHIN-SEISAN</v>
      </c>
      <c r="V81" s="240">
        <f>IF(ISBLANK(I81),"",VLOOKUP(I81,DATAS!$G$3:$O$21,9,0))</f>
        <v>0</v>
      </c>
      <c r="W81" s="240">
        <f>IF(ISBLANK(I81),"",VLOOKUP(I81,DATAS!$G$3:$P$21,10,0))</f>
        <v>0</v>
      </c>
      <c r="X81" s="240" t="str">
        <f>IF(ISBLANK(I81),"",VLOOKUP(I81,DATAS!$G$3:$Q$21,11,0))</f>
        <v>5 HEIAN-BASSAI</v>
      </c>
      <c r="Y81" s="240" t="str">
        <f>IF(ISBLANK(I81),"",VLOOKUP(I81,DATAS!$G$3:$R$21,12,0))</f>
        <v>5 PINAN-PATSAI DAI</v>
      </c>
      <c r="Z81" s="240" t="str">
        <f>IF(ISBLANK(I81),"",VLOOKUP(I81,DATAS!$G$3:$S$21,13,0))</f>
        <v>5 PINAN - NAIHANSHI SHODAN</v>
      </c>
      <c r="AA81" s="240">
        <f>IF(ISBLANK(J81),"",VLOOKUP(I81,DATAS!$G$3:$T$21,14,0))</f>
        <v>0</v>
      </c>
      <c r="AB81" s="38"/>
      <c r="AC81" s="38"/>
      <c r="AD81" s="38"/>
      <c r="AE81" s="38"/>
      <c r="AF81" s="285" t="str">
        <f>IF(ISBLANK($I81),"",VLOOKUP($I81,DATAS!$A$2:$BJ$20,54,0))</f>
        <v>E2 Maximum 3 Techniques de base exécutées sur place en position combat avec ou sans sursaut, à droite puis à gauche</v>
      </c>
      <c r="AG81" s="285" t="str">
        <f>IF(ISBLANK($I81),"",VLOOKUP($I81,DATAS!$A$2:$BJ$20,55,0))</f>
        <v>E2 bis Maximum 3 Techniques en multidirectionnel, à droite puis à gauche</v>
      </c>
      <c r="AH81" s="285" t="str">
        <f>IF(ISBLANK($I81),"",VLOOKUP($I81,DATAS!$A$2:$BJ$20,56,0))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1" s="285" t="str">
        <f>IF(ISBLANK($I81),"",VLOOKUP($I81,DATAS!$A$2:$BJ$20,57,0))</f>
        <v>KIHON IPPON KUMITE 5 attaques , une fois à droite, une fois à gauche Oi Tsuki Jodan Gyaku Tsuki Shudan Mae Geri Mawashi geri Yoko Geri Mae Geri jambe avant</v>
      </c>
      <c r="AJ81" s="285" t="str">
        <f>IF(ISBLANK($I81),"",VLOOKUP($I81,DATAS!$A$2:$BJ$20,53,0))</f>
        <v>E1 Khion sur 3 pas, au maximum 3 techniques</v>
      </c>
      <c r="AK81" s="285" t="str">
        <f>IF(ISBLANK($I81),"",VLOOKUP($I81,DATAS!$A$2:$BJ$20,59,0))</f>
        <v>3 SEQUENCES MINIMUM</v>
      </c>
      <c r="AL81" s="285" t="str">
        <f>IF(ISBLANK($I81),"",VLOOKUP($I81,DATAS!$A$2:$BJ$20,55,0))</f>
        <v>E2 bis Maximum 3 Techniques en multidirectionnel, à droite puis à gauche</v>
      </c>
      <c r="AM81" s="285" t="str">
        <f>IF(ISBLANK($I81),"",VLOOKUP($I81,DATAS!$A$2:$BJ$20,61,0))</f>
        <v>1 assaut souple, 2 minutes maximum</v>
      </c>
      <c r="AN81" s="285" t="str">
        <f>IF(ISBLANK($I81),"",VLOOKUP($I81,DATAS!$A$2:$BJ$20,62,0))</f>
        <v>Kata ou Kumite, 5 participations à des compétitions officielles</v>
      </c>
      <c r="AO81" s="285" t="str">
        <f>IF(ISBLANK($I81),"",VLOOKUP($I81,DATAS!$A$2:$BJ$20,58,0))</f>
        <v>LISTE WKF 1 KATA ECOLE PRINCIPAL 1 KATA DANS LES GRADES WKF</v>
      </c>
    </row>
    <row r="82" spans="1:41" ht="23.25" customHeight="1" x14ac:dyDescent="0.2">
      <c r="A82" s="28" t="s">
        <v>79</v>
      </c>
      <c r="B82" s="238"/>
      <c r="C82" s="239"/>
      <c r="D82" s="240"/>
      <c r="E82" s="31"/>
      <c r="F82" s="32" t="str">
        <f t="shared" si="1"/>
        <v xml:space="preserve"> </v>
      </c>
      <c r="G82" s="32"/>
      <c r="H82" s="240"/>
      <c r="I82" s="243" t="s">
        <v>1339</v>
      </c>
      <c r="J82" s="241">
        <f>IF(ISBLANK(I82),"",VLOOKUP($I$7,DATAS!$A$2:$B$20,2,0))</f>
        <v>15</v>
      </c>
      <c r="K82" s="241" t="str">
        <f>IF(ISBLANK(J82),"",VLOOKUP($J$7,DATAS!$U$2:$V$20,2,0))</f>
        <v>CADETS 2</v>
      </c>
      <c r="L82" s="225" t="e">
        <f>IF(ISBLANK(VLOOKUP($B82,'RECAP PLAN DE SEANCE ADULTE'!$F$1:$G$4,2,0)),"",VLOOKUP($B82,'RECAP PLAN DE SEANCE ADULTE'!$F$1:$G$4,2,0))</f>
        <v>#N/A</v>
      </c>
      <c r="M82" s="226"/>
      <c r="N82" s="249"/>
      <c r="O82" s="240" t="str">
        <f>IF(ISBLANK(I82),"",VLOOKUP(I82,DATAS!$G$3:$H$21,2,0))</f>
        <v>TEKKI SHODAN-HEIAN SHODAN-HEIAN NIDAN-HEIAN SANDAN-HEIAN YONDAN-HEIAN GODAN</v>
      </c>
      <c r="P82" s="240" t="str">
        <f>IF(ISBLANK(I82),"",VLOOKUP(I82,DATAS!$G$3:$I$21,3,0))</f>
        <v>TEKKI SHODAN-HEIAN SHODAN-HEIAN NIDAN-HEIAN SANDAN-HEIAN YONDAN-HEIAN GODAN</v>
      </c>
      <c r="Q82" s="240" t="str">
        <f>IF(ISBLANK(I82),"",VLOOKUP(I82,DATAS!$G$3:$J$21,4,0))</f>
        <v>5 PINAN - NAIFANCHI SHODAN-KATA KIHON KUMITE</v>
      </c>
      <c r="R82" s="240" t="str">
        <f>IF(ISBLANK(I82),"",VLOOKUP(I82,DATAS!$G$3:$K$21,5,0))</f>
        <v>5 PINAN-NAIFANSHI SHODAN</v>
      </c>
      <c r="S82" s="240" t="str">
        <f>IF(ISBLANK(I82),"",VLOOKUP(I82,DATAS!$G$3:$L$21,6,0))</f>
        <v>SANCHIN-GEKI SAI DAI ICHI-GEKI SAI DAI NI-SAIFA-SEYUNCHIN</v>
      </c>
      <c r="T82" s="240" t="str">
        <f>IF(ISBLANK(I82),"",VLOOKUP(I82,DATAS!$G$3:$M$21,7,0))</f>
        <v>5 PINAN-TSUKI NO KATA</v>
      </c>
      <c r="U82" s="240" t="str">
        <f>IF(ISBLANK(I82),"",VLOOKUP(I82,DATAS!$G$3:$N$21,8,0))</f>
        <v>SANSHIN-KANSHIWA-KANSHU-SEICHIN-SEISAN</v>
      </c>
      <c r="V82" s="240">
        <f>IF(ISBLANK(I82),"",VLOOKUP(I82,DATAS!$G$3:$O$21,9,0))</f>
        <v>0</v>
      </c>
      <c r="W82" s="240">
        <f>IF(ISBLANK(I82),"",VLOOKUP(I82,DATAS!$G$3:$P$21,10,0))</f>
        <v>0</v>
      </c>
      <c r="X82" s="240" t="str">
        <f>IF(ISBLANK(I82),"",VLOOKUP(I82,DATAS!$G$3:$Q$21,11,0))</f>
        <v>5 HEIAN-BASSAI</v>
      </c>
      <c r="Y82" s="240" t="str">
        <f>IF(ISBLANK(I82),"",VLOOKUP(I82,DATAS!$G$3:$R$21,12,0))</f>
        <v>5 PINAN-PATSAI DAI</v>
      </c>
      <c r="Z82" s="240" t="str">
        <f>IF(ISBLANK(I82),"",VLOOKUP(I82,DATAS!$G$3:$S$21,13,0))</f>
        <v>5 PINAN - NAIHANSHI SHODAN</v>
      </c>
      <c r="AA82" s="240">
        <f>IF(ISBLANK(J82),"",VLOOKUP(I82,DATAS!$G$3:$T$21,14,0))</f>
        <v>0</v>
      </c>
      <c r="AB82" s="38"/>
      <c r="AC82" s="38"/>
      <c r="AD82" s="38"/>
      <c r="AE82" s="38"/>
      <c r="AF82" s="285" t="str">
        <f>IF(ISBLANK($I82),"",VLOOKUP($I82,DATAS!$A$2:$BJ$20,54,0))</f>
        <v>E2 Maximum 3 Techniques de base exécutées sur place en position combat avec ou sans sursaut, à droite puis à gauche</v>
      </c>
      <c r="AG82" s="285" t="str">
        <f>IF(ISBLANK($I82),"",VLOOKUP($I82,DATAS!$A$2:$BJ$20,55,0))</f>
        <v>E2 bis Maximum 3 Techniques en multidirectionnel, à droite puis à gauche</v>
      </c>
      <c r="AH82" s="285" t="str">
        <f>IF(ISBLANK($I82),"",VLOOKUP($I82,DATAS!$A$2:$BJ$20,56,0))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2" s="285" t="str">
        <f>IF(ISBLANK($I82),"",VLOOKUP($I82,DATAS!$A$2:$BJ$20,57,0))</f>
        <v>KIHON IPPON KUMITE 5 attaques , une fois à droite, une fois à gauche Oi Tsuki Jodan Gyaku Tsuki Shudan Mae Geri Mawashi geri Yoko Geri Mae Geri jambe avant</v>
      </c>
      <c r="AJ82" s="285" t="str">
        <f>IF(ISBLANK($I82),"",VLOOKUP($I82,DATAS!$A$2:$BJ$20,53,0))</f>
        <v>E1 Khion sur 3 pas, au maximum 3 techniques</v>
      </c>
      <c r="AK82" s="285" t="str">
        <f>IF(ISBLANK($I82),"",VLOOKUP($I82,DATAS!$A$2:$BJ$20,59,0))</f>
        <v>3 SEQUENCES MINIMUM</v>
      </c>
      <c r="AL82" s="285" t="str">
        <f>IF(ISBLANK($I82),"",VLOOKUP($I82,DATAS!$A$2:$BJ$20,55,0))</f>
        <v>E2 bis Maximum 3 Techniques en multidirectionnel, à droite puis à gauche</v>
      </c>
      <c r="AM82" s="285" t="str">
        <f>IF(ISBLANK($I82),"",VLOOKUP($I82,DATAS!$A$2:$BJ$20,61,0))</f>
        <v>1 assaut souple, 2 minutes maximum</v>
      </c>
      <c r="AN82" s="285" t="str">
        <f>IF(ISBLANK($I82),"",VLOOKUP($I82,DATAS!$A$2:$BJ$20,62,0))</f>
        <v>Kata ou Kumite, 5 participations à des compétitions officielles</v>
      </c>
      <c r="AO82" s="285" t="str">
        <f>IF(ISBLANK($I82),"",VLOOKUP($I82,DATAS!$A$2:$BJ$20,58,0))</f>
        <v>LISTE WKF 1 KATA ECOLE PRINCIPAL 1 KATA DANS LES GRADES WKF</v>
      </c>
    </row>
    <row r="83" spans="1:41" ht="23.25" customHeight="1" x14ac:dyDescent="0.2">
      <c r="A83" s="28" t="s">
        <v>80</v>
      </c>
      <c r="B83" s="238"/>
      <c r="C83" s="239"/>
      <c r="D83" s="240"/>
      <c r="E83" s="31"/>
      <c r="F83" s="32" t="str">
        <f t="shared" si="1"/>
        <v xml:space="preserve"> </v>
      </c>
      <c r="G83" s="32"/>
      <c r="H83" s="240"/>
      <c r="I83" s="243" t="s">
        <v>1339</v>
      </c>
      <c r="J83" s="241">
        <f>IF(ISBLANK(I83),"",VLOOKUP($I$7,DATAS!$A$2:$B$20,2,0))</f>
        <v>15</v>
      </c>
      <c r="K83" s="241" t="str">
        <f>IF(ISBLANK(J83),"",VLOOKUP($J$7,DATAS!$U$2:$V$20,2,0))</f>
        <v>CADETS 2</v>
      </c>
      <c r="L83" s="225" t="e">
        <f>IF(ISBLANK(VLOOKUP($B83,'RECAP PLAN DE SEANCE ADULTE'!$F$1:$G$4,2,0)),"",VLOOKUP($B83,'RECAP PLAN DE SEANCE ADULTE'!$F$1:$G$4,2,0))</f>
        <v>#N/A</v>
      </c>
      <c r="M83" s="226"/>
      <c r="N83" s="249"/>
      <c r="O83" s="240" t="str">
        <f>IF(ISBLANK(I83),"",VLOOKUP(I83,DATAS!$G$3:$H$21,2,0))</f>
        <v>TEKKI SHODAN-HEIAN SHODAN-HEIAN NIDAN-HEIAN SANDAN-HEIAN YONDAN-HEIAN GODAN</v>
      </c>
      <c r="P83" s="240" t="str">
        <f>IF(ISBLANK(I83),"",VLOOKUP(I83,DATAS!$G$3:$I$21,3,0))</f>
        <v>TEKKI SHODAN-HEIAN SHODAN-HEIAN NIDAN-HEIAN SANDAN-HEIAN YONDAN-HEIAN GODAN</v>
      </c>
      <c r="Q83" s="240" t="str">
        <f>IF(ISBLANK(I83),"",VLOOKUP(I83,DATAS!$G$3:$J$21,4,0))</f>
        <v>5 PINAN - NAIFANCHI SHODAN-KATA KIHON KUMITE</v>
      </c>
      <c r="R83" s="240" t="str">
        <f>IF(ISBLANK(I83),"",VLOOKUP(I83,DATAS!$G$3:$K$21,5,0))</f>
        <v>5 PINAN-NAIFANSHI SHODAN</v>
      </c>
      <c r="S83" s="240" t="str">
        <f>IF(ISBLANK(I83),"",VLOOKUP(I83,DATAS!$G$3:$L$21,6,0))</f>
        <v>SANCHIN-GEKI SAI DAI ICHI-GEKI SAI DAI NI-SAIFA-SEYUNCHIN</v>
      </c>
      <c r="T83" s="240" t="str">
        <f>IF(ISBLANK(I83),"",VLOOKUP(I83,DATAS!$G$3:$M$21,7,0))</f>
        <v>5 PINAN-TSUKI NO KATA</v>
      </c>
      <c r="U83" s="240" t="str">
        <f>IF(ISBLANK(I83),"",VLOOKUP(I83,DATAS!$G$3:$N$21,8,0))</f>
        <v>SANSHIN-KANSHIWA-KANSHU-SEICHIN-SEISAN</v>
      </c>
      <c r="V83" s="240">
        <f>IF(ISBLANK(I83),"",VLOOKUP(I83,DATAS!$G$3:$O$21,9,0))</f>
        <v>0</v>
      </c>
      <c r="W83" s="240">
        <f>IF(ISBLANK(I83),"",VLOOKUP(I83,DATAS!$G$3:$P$21,10,0))</f>
        <v>0</v>
      </c>
      <c r="X83" s="240" t="str">
        <f>IF(ISBLANK(I83),"",VLOOKUP(I83,DATAS!$G$3:$Q$21,11,0))</f>
        <v>5 HEIAN-BASSAI</v>
      </c>
      <c r="Y83" s="240" t="str">
        <f>IF(ISBLANK(I83),"",VLOOKUP(I83,DATAS!$G$3:$R$21,12,0))</f>
        <v>5 PINAN-PATSAI DAI</v>
      </c>
      <c r="Z83" s="240" t="str">
        <f>IF(ISBLANK(I83),"",VLOOKUP(I83,DATAS!$G$3:$S$21,13,0))</f>
        <v>5 PINAN - NAIHANSHI SHODAN</v>
      </c>
      <c r="AA83" s="240">
        <f>IF(ISBLANK(J83),"",VLOOKUP(I83,DATAS!$G$3:$T$21,14,0))</f>
        <v>0</v>
      </c>
      <c r="AB83" s="38"/>
      <c r="AC83" s="38"/>
      <c r="AD83" s="38"/>
      <c r="AE83" s="38"/>
      <c r="AF83" s="285" t="str">
        <f>IF(ISBLANK($I83),"",VLOOKUP($I83,DATAS!$A$2:$BJ$20,54,0))</f>
        <v>E2 Maximum 3 Techniques de base exécutées sur place en position combat avec ou sans sursaut, à droite puis à gauche</v>
      </c>
      <c r="AG83" s="285" t="str">
        <f>IF(ISBLANK($I83),"",VLOOKUP($I83,DATAS!$A$2:$BJ$20,55,0))</f>
        <v>E2 bis Maximum 3 Techniques en multidirectionnel, à droite puis à gauche</v>
      </c>
      <c r="AH83" s="285" t="str">
        <f>IF(ISBLANK($I83),"",VLOOKUP($I83,DATAS!$A$2:$BJ$20,56,0))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3" s="285" t="str">
        <f>IF(ISBLANK($I83),"",VLOOKUP($I83,DATAS!$A$2:$BJ$20,57,0))</f>
        <v>KIHON IPPON KUMITE 5 attaques , une fois à droite, une fois à gauche Oi Tsuki Jodan Gyaku Tsuki Shudan Mae Geri Mawashi geri Yoko Geri Mae Geri jambe avant</v>
      </c>
      <c r="AJ83" s="285" t="str">
        <f>IF(ISBLANK($I83),"",VLOOKUP($I83,DATAS!$A$2:$BJ$20,53,0))</f>
        <v>E1 Khion sur 3 pas, au maximum 3 techniques</v>
      </c>
      <c r="AK83" s="285" t="str">
        <f>IF(ISBLANK($I83),"",VLOOKUP($I83,DATAS!$A$2:$BJ$20,59,0))</f>
        <v>3 SEQUENCES MINIMUM</v>
      </c>
      <c r="AL83" s="285" t="str">
        <f>IF(ISBLANK($I83),"",VLOOKUP($I83,DATAS!$A$2:$BJ$20,55,0))</f>
        <v>E2 bis Maximum 3 Techniques en multidirectionnel, à droite puis à gauche</v>
      </c>
      <c r="AM83" s="285" t="str">
        <f>IF(ISBLANK($I83),"",VLOOKUP($I83,DATAS!$A$2:$BJ$20,61,0))</f>
        <v>1 assaut souple, 2 minutes maximum</v>
      </c>
      <c r="AN83" s="285" t="str">
        <f>IF(ISBLANK($I83),"",VLOOKUP($I83,DATAS!$A$2:$BJ$20,62,0))</f>
        <v>Kata ou Kumite, 5 participations à des compétitions officielles</v>
      </c>
      <c r="AO83" s="285" t="str">
        <f>IF(ISBLANK($I83),"",VLOOKUP($I83,DATAS!$A$2:$BJ$20,58,0))</f>
        <v>LISTE WKF 1 KATA ECOLE PRINCIPAL 1 KATA DANS LES GRADES WKF</v>
      </c>
    </row>
    <row r="84" spans="1:41" ht="23.25" customHeight="1" x14ac:dyDescent="0.2">
      <c r="A84" s="28" t="s">
        <v>81</v>
      </c>
      <c r="B84" s="238"/>
      <c r="C84" s="239"/>
      <c r="D84" s="240"/>
      <c r="E84" s="31"/>
      <c r="F84" s="32" t="str">
        <f t="shared" si="1"/>
        <v xml:space="preserve"> </v>
      </c>
      <c r="G84" s="32"/>
      <c r="H84" s="240"/>
      <c r="I84" s="243" t="s">
        <v>1339</v>
      </c>
      <c r="J84" s="241">
        <f>IF(ISBLANK(I84),"",VLOOKUP($I$7,DATAS!$A$2:$B$20,2,0))</f>
        <v>15</v>
      </c>
      <c r="K84" s="241" t="str">
        <f>IF(ISBLANK(J84),"",VLOOKUP($J$7,DATAS!$U$2:$V$20,2,0))</f>
        <v>CADETS 2</v>
      </c>
      <c r="L84" s="225" t="e">
        <f>IF(ISBLANK(VLOOKUP($B84,'RECAP PLAN DE SEANCE ADULTE'!$F$1:$G$4,2,0)),"",VLOOKUP($B84,'RECAP PLAN DE SEANCE ADULTE'!$F$1:$G$4,2,0))</f>
        <v>#N/A</v>
      </c>
      <c r="M84" s="226"/>
      <c r="N84" s="249"/>
      <c r="O84" s="240" t="str">
        <f>IF(ISBLANK(I84),"",VLOOKUP(I84,DATAS!$G$3:$H$21,2,0))</f>
        <v>TEKKI SHODAN-HEIAN SHODAN-HEIAN NIDAN-HEIAN SANDAN-HEIAN YONDAN-HEIAN GODAN</v>
      </c>
      <c r="P84" s="240" t="str">
        <f>IF(ISBLANK(I84),"",VLOOKUP(I84,DATAS!$G$3:$I$21,3,0))</f>
        <v>TEKKI SHODAN-HEIAN SHODAN-HEIAN NIDAN-HEIAN SANDAN-HEIAN YONDAN-HEIAN GODAN</v>
      </c>
      <c r="Q84" s="240" t="str">
        <f>IF(ISBLANK(I84),"",VLOOKUP(I84,DATAS!$G$3:$J$21,4,0))</f>
        <v>5 PINAN - NAIFANCHI SHODAN-KATA KIHON KUMITE</v>
      </c>
      <c r="R84" s="240" t="str">
        <f>IF(ISBLANK(I84),"",VLOOKUP(I84,DATAS!$G$3:$K$21,5,0))</f>
        <v>5 PINAN-NAIFANSHI SHODAN</v>
      </c>
      <c r="S84" s="240" t="str">
        <f>IF(ISBLANK(I84),"",VLOOKUP(I84,DATAS!$G$3:$L$21,6,0))</f>
        <v>SANCHIN-GEKI SAI DAI ICHI-GEKI SAI DAI NI-SAIFA-SEYUNCHIN</v>
      </c>
      <c r="T84" s="240" t="str">
        <f>IF(ISBLANK(I84),"",VLOOKUP(I84,DATAS!$G$3:$M$21,7,0))</f>
        <v>5 PINAN-TSUKI NO KATA</v>
      </c>
      <c r="U84" s="240" t="str">
        <f>IF(ISBLANK(I84),"",VLOOKUP(I84,DATAS!$G$3:$N$21,8,0))</f>
        <v>SANSHIN-KANSHIWA-KANSHU-SEICHIN-SEISAN</v>
      </c>
      <c r="V84" s="240">
        <f>IF(ISBLANK(I84),"",VLOOKUP(I84,DATAS!$G$3:$O$21,9,0))</f>
        <v>0</v>
      </c>
      <c r="W84" s="240">
        <f>IF(ISBLANK(I84),"",VLOOKUP(I84,DATAS!$G$3:$P$21,10,0))</f>
        <v>0</v>
      </c>
      <c r="X84" s="240" t="str">
        <f>IF(ISBLANK(I84),"",VLOOKUP(I84,DATAS!$G$3:$Q$21,11,0))</f>
        <v>5 HEIAN-BASSAI</v>
      </c>
      <c r="Y84" s="240" t="str">
        <f>IF(ISBLANK(I84),"",VLOOKUP(I84,DATAS!$G$3:$R$21,12,0))</f>
        <v>5 PINAN-PATSAI DAI</v>
      </c>
      <c r="Z84" s="240" t="str">
        <f>IF(ISBLANK(I84),"",VLOOKUP(I84,DATAS!$G$3:$S$21,13,0))</f>
        <v>5 PINAN - NAIHANSHI SHODAN</v>
      </c>
      <c r="AA84" s="240">
        <f>IF(ISBLANK(J84),"",VLOOKUP(I84,DATAS!$G$3:$T$21,14,0))</f>
        <v>0</v>
      </c>
      <c r="AB84" s="38"/>
      <c r="AC84" s="38"/>
      <c r="AD84" s="38"/>
      <c r="AE84" s="38"/>
      <c r="AF84" s="285" t="str">
        <f>IF(ISBLANK($I84),"",VLOOKUP($I84,DATAS!$A$2:$BJ$20,54,0))</f>
        <v>E2 Maximum 3 Techniques de base exécutées sur place en position combat avec ou sans sursaut, à droite puis à gauche</v>
      </c>
      <c r="AG84" s="285" t="str">
        <f>IF(ISBLANK($I84),"",VLOOKUP($I84,DATAS!$A$2:$BJ$20,55,0))</f>
        <v>E2 bis Maximum 3 Techniques en multidirectionnel, à droite puis à gauche</v>
      </c>
      <c r="AH84" s="285" t="str">
        <f>IF(ISBLANK($I84),"",VLOOKUP($I84,DATAS!$A$2:$BJ$20,56,0))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4" s="285" t="str">
        <f>IF(ISBLANK($I84),"",VLOOKUP($I84,DATAS!$A$2:$BJ$20,57,0))</f>
        <v>KIHON IPPON KUMITE 5 attaques , une fois à droite, une fois à gauche Oi Tsuki Jodan Gyaku Tsuki Shudan Mae Geri Mawashi geri Yoko Geri Mae Geri jambe avant</v>
      </c>
      <c r="AJ84" s="285" t="str">
        <f>IF(ISBLANK($I84),"",VLOOKUP($I84,DATAS!$A$2:$BJ$20,53,0))</f>
        <v>E1 Khion sur 3 pas, au maximum 3 techniques</v>
      </c>
      <c r="AK84" s="285" t="str">
        <f>IF(ISBLANK($I84),"",VLOOKUP($I84,DATAS!$A$2:$BJ$20,59,0))</f>
        <v>3 SEQUENCES MINIMUM</v>
      </c>
      <c r="AL84" s="285" t="str">
        <f>IF(ISBLANK($I84),"",VLOOKUP($I84,DATAS!$A$2:$BJ$20,55,0))</f>
        <v>E2 bis Maximum 3 Techniques en multidirectionnel, à droite puis à gauche</v>
      </c>
      <c r="AM84" s="285" t="str">
        <f>IF(ISBLANK($I84),"",VLOOKUP($I84,DATAS!$A$2:$BJ$20,61,0))</f>
        <v>1 assaut souple, 2 minutes maximum</v>
      </c>
      <c r="AN84" s="285" t="str">
        <f>IF(ISBLANK($I84),"",VLOOKUP($I84,DATAS!$A$2:$BJ$20,62,0))</f>
        <v>Kata ou Kumite, 5 participations à des compétitions officielles</v>
      </c>
      <c r="AO84" s="285" t="str">
        <f>IF(ISBLANK($I84),"",VLOOKUP($I84,DATAS!$A$2:$BJ$20,58,0))</f>
        <v>LISTE WKF 1 KATA ECOLE PRINCIPAL 1 KATA DANS LES GRADES WKF</v>
      </c>
    </row>
    <row r="85" spans="1:41" ht="23.25" customHeight="1" x14ac:dyDescent="0.2">
      <c r="A85" s="28" t="s">
        <v>82</v>
      </c>
      <c r="B85" s="238"/>
      <c r="C85" s="239"/>
      <c r="D85" s="240"/>
      <c r="E85" s="31"/>
      <c r="F85" s="32" t="str">
        <f t="shared" si="1"/>
        <v xml:space="preserve"> </v>
      </c>
      <c r="G85" s="32"/>
      <c r="H85" s="240"/>
      <c r="I85" s="243" t="s">
        <v>1339</v>
      </c>
      <c r="J85" s="241">
        <f>IF(ISBLANK(I85),"",VLOOKUP($I$7,DATAS!$A$2:$B$20,2,0))</f>
        <v>15</v>
      </c>
      <c r="K85" s="241" t="str">
        <f>IF(ISBLANK(J85),"",VLOOKUP($J$7,DATAS!$U$2:$V$20,2,0))</f>
        <v>CADETS 2</v>
      </c>
      <c r="L85" s="225" t="e">
        <f>IF(ISBLANK(VLOOKUP($B85,'RECAP PLAN DE SEANCE ADULTE'!$F$1:$G$4,2,0)),"",VLOOKUP($B85,'RECAP PLAN DE SEANCE ADULTE'!$F$1:$G$4,2,0))</f>
        <v>#N/A</v>
      </c>
      <c r="M85" s="226"/>
      <c r="N85" s="249"/>
      <c r="O85" s="240" t="str">
        <f>IF(ISBLANK(I85),"",VLOOKUP(I85,DATAS!$G$3:$H$21,2,0))</f>
        <v>TEKKI SHODAN-HEIAN SHODAN-HEIAN NIDAN-HEIAN SANDAN-HEIAN YONDAN-HEIAN GODAN</v>
      </c>
      <c r="P85" s="240" t="str">
        <f>IF(ISBLANK(I85),"",VLOOKUP(I85,DATAS!$G$3:$I$21,3,0))</f>
        <v>TEKKI SHODAN-HEIAN SHODAN-HEIAN NIDAN-HEIAN SANDAN-HEIAN YONDAN-HEIAN GODAN</v>
      </c>
      <c r="Q85" s="240" t="str">
        <f>IF(ISBLANK(I85),"",VLOOKUP(I85,DATAS!$G$3:$J$21,4,0))</f>
        <v>5 PINAN - NAIFANCHI SHODAN-KATA KIHON KUMITE</v>
      </c>
      <c r="R85" s="240" t="str">
        <f>IF(ISBLANK(I85),"",VLOOKUP(I85,DATAS!$G$3:$K$21,5,0))</f>
        <v>5 PINAN-NAIFANSHI SHODAN</v>
      </c>
      <c r="S85" s="240" t="str">
        <f>IF(ISBLANK(I85),"",VLOOKUP(I85,DATAS!$G$3:$L$21,6,0))</f>
        <v>SANCHIN-GEKI SAI DAI ICHI-GEKI SAI DAI NI-SAIFA-SEYUNCHIN</v>
      </c>
      <c r="T85" s="240" t="str">
        <f>IF(ISBLANK(I85),"",VLOOKUP(I85,DATAS!$G$3:$M$21,7,0))</f>
        <v>5 PINAN-TSUKI NO KATA</v>
      </c>
      <c r="U85" s="240" t="str">
        <f>IF(ISBLANK(I85),"",VLOOKUP(I85,DATAS!$G$3:$N$21,8,0))</f>
        <v>SANSHIN-KANSHIWA-KANSHU-SEICHIN-SEISAN</v>
      </c>
      <c r="V85" s="240">
        <f>IF(ISBLANK(I85),"",VLOOKUP(I85,DATAS!$G$3:$O$21,9,0))</f>
        <v>0</v>
      </c>
      <c r="W85" s="240">
        <f>IF(ISBLANK(I85),"",VLOOKUP(I85,DATAS!$G$3:$P$21,10,0))</f>
        <v>0</v>
      </c>
      <c r="X85" s="240" t="str">
        <f>IF(ISBLANK(I85),"",VLOOKUP(I85,DATAS!$G$3:$Q$21,11,0))</f>
        <v>5 HEIAN-BASSAI</v>
      </c>
      <c r="Y85" s="240" t="str">
        <f>IF(ISBLANK(I85),"",VLOOKUP(I85,DATAS!$G$3:$R$21,12,0))</f>
        <v>5 PINAN-PATSAI DAI</v>
      </c>
      <c r="Z85" s="240" t="str">
        <f>IF(ISBLANK(I85),"",VLOOKUP(I85,DATAS!$G$3:$S$21,13,0))</f>
        <v>5 PINAN - NAIHANSHI SHODAN</v>
      </c>
      <c r="AA85" s="240">
        <f>IF(ISBLANK(J85),"",VLOOKUP(I85,DATAS!$G$3:$T$21,14,0))</f>
        <v>0</v>
      </c>
      <c r="AB85" s="38"/>
      <c r="AC85" s="38"/>
      <c r="AD85" s="38"/>
      <c r="AE85" s="38"/>
      <c r="AF85" s="285" t="str">
        <f>IF(ISBLANK($I85),"",VLOOKUP($I85,DATAS!$A$2:$BJ$20,54,0))</f>
        <v>E2 Maximum 3 Techniques de base exécutées sur place en position combat avec ou sans sursaut, à droite puis à gauche</v>
      </c>
      <c r="AG85" s="285" t="str">
        <f>IF(ISBLANK($I85),"",VLOOKUP($I85,DATAS!$A$2:$BJ$20,55,0))</f>
        <v>E2 bis Maximum 3 Techniques en multidirectionnel, à droite puis à gauche</v>
      </c>
      <c r="AH85" s="285" t="str">
        <f>IF(ISBLANK($I85),"",VLOOKUP($I85,DATAS!$A$2:$BJ$20,56,0))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5" s="285" t="str">
        <f>IF(ISBLANK($I85),"",VLOOKUP($I85,DATAS!$A$2:$BJ$20,57,0))</f>
        <v>KIHON IPPON KUMITE 5 attaques , une fois à droite, une fois à gauche Oi Tsuki Jodan Gyaku Tsuki Shudan Mae Geri Mawashi geri Yoko Geri Mae Geri jambe avant</v>
      </c>
      <c r="AJ85" s="285" t="str">
        <f>IF(ISBLANK($I85),"",VLOOKUP($I85,DATAS!$A$2:$BJ$20,53,0))</f>
        <v>E1 Khion sur 3 pas, au maximum 3 techniques</v>
      </c>
      <c r="AK85" s="285" t="str">
        <f>IF(ISBLANK($I85),"",VLOOKUP($I85,DATAS!$A$2:$BJ$20,59,0))</f>
        <v>3 SEQUENCES MINIMUM</v>
      </c>
      <c r="AL85" s="285" t="str">
        <f>IF(ISBLANK($I85),"",VLOOKUP($I85,DATAS!$A$2:$BJ$20,55,0))</f>
        <v>E2 bis Maximum 3 Techniques en multidirectionnel, à droite puis à gauche</v>
      </c>
      <c r="AM85" s="285" t="str">
        <f>IF(ISBLANK($I85),"",VLOOKUP($I85,DATAS!$A$2:$BJ$20,61,0))</f>
        <v>1 assaut souple, 2 minutes maximum</v>
      </c>
      <c r="AN85" s="285" t="str">
        <f>IF(ISBLANK($I85),"",VLOOKUP($I85,DATAS!$A$2:$BJ$20,62,0))</f>
        <v>Kata ou Kumite, 5 participations à des compétitions officielles</v>
      </c>
      <c r="AO85" s="285" t="str">
        <f>IF(ISBLANK($I85),"",VLOOKUP($I85,DATAS!$A$2:$BJ$20,58,0))</f>
        <v>LISTE WKF 1 KATA ECOLE PRINCIPAL 1 KATA DANS LES GRADES WKF</v>
      </c>
    </row>
    <row r="86" spans="1:41" ht="23.25" customHeight="1" x14ac:dyDescent="0.2">
      <c r="A86" s="28" t="s">
        <v>83</v>
      </c>
      <c r="B86" s="238"/>
      <c r="C86" s="239"/>
      <c r="D86" s="240"/>
      <c r="E86" s="31"/>
      <c r="F86" s="32" t="str">
        <f t="shared" si="1"/>
        <v xml:space="preserve"> </v>
      </c>
      <c r="G86" s="32"/>
      <c r="H86" s="240"/>
      <c r="I86" s="243" t="s">
        <v>1339</v>
      </c>
      <c r="J86" s="241">
        <f>IF(ISBLANK(I86),"",VLOOKUP($I$7,DATAS!$A$2:$B$20,2,0))</f>
        <v>15</v>
      </c>
      <c r="K86" s="241" t="str">
        <f>IF(ISBLANK(J86),"",VLOOKUP($J$7,DATAS!$U$2:$V$20,2,0))</f>
        <v>CADETS 2</v>
      </c>
      <c r="L86" s="225" t="e">
        <f>IF(ISBLANK(VLOOKUP($B86,'RECAP PLAN DE SEANCE ADULTE'!$F$1:$G$4,2,0)),"",VLOOKUP($B86,'RECAP PLAN DE SEANCE ADULTE'!$F$1:$G$4,2,0))</f>
        <v>#N/A</v>
      </c>
      <c r="M86" s="226"/>
      <c r="N86" s="249"/>
      <c r="O86" s="240" t="str">
        <f>IF(ISBLANK(I86),"",VLOOKUP(I86,DATAS!$G$3:$H$21,2,0))</f>
        <v>TEKKI SHODAN-HEIAN SHODAN-HEIAN NIDAN-HEIAN SANDAN-HEIAN YONDAN-HEIAN GODAN</v>
      </c>
      <c r="P86" s="240" t="str">
        <f>IF(ISBLANK(I86),"",VLOOKUP(I86,DATAS!$G$3:$I$21,3,0))</f>
        <v>TEKKI SHODAN-HEIAN SHODAN-HEIAN NIDAN-HEIAN SANDAN-HEIAN YONDAN-HEIAN GODAN</v>
      </c>
      <c r="Q86" s="240" t="str">
        <f>IF(ISBLANK(I86),"",VLOOKUP(I86,DATAS!$G$3:$J$21,4,0))</f>
        <v>5 PINAN - NAIFANCHI SHODAN-KATA KIHON KUMITE</v>
      </c>
      <c r="R86" s="240" t="str">
        <f>IF(ISBLANK(I86),"",VLOOKUP(I86,DATAS!$G$3:$K$21,5,0))</f>
        <v>5 PINAN-NAIFANSHI SHODAN</v>
      </c>
      <c r="S86" s="240" t="str">
        <f>IF(ISBLANK(I86),"",VLOOKUP(I86,DATAS!$G$3:$L$21,6,0))</f>
        <v>SANCHIN-GEKI SAI DAI ICHI-GEKI SAI DAI NI-SAIFA-SEYUNCHIN</v>
      </c>
      <c r="T86" s="240" t="str">
        <f>IF(ISBLANK(I86),"",VLOOKUP(I86,DATAS!$G$3:$M$21,7,0))</f>
        <v>5 PINAN-TSUKI NO KATA</v>
      </c>
      <c r="U86" s="240" t="str">
        <f>IF(ISBLANK(I86),"",VLOOKUP(I86,DATAS!$G$3:$N$21,8,0))</f>
        <v>SANSHIN-KANSHIWA-KANSHU-SEICHIN-SEISAN</v>
      </c>
      <c r="V86" s="240">
        <f>IF(ISBLANK(I86),"",VLOOKUP(I86,DATAS!$G$3:$O$21,9,0))</f>
        <v>0</v>
      </c>
      <c r="W86" s="240">
        <f>IF(ISBLANK(I86),"",VLOOKUP(I86,DATAS!$G$3:$P$21,10,0))</f>
        <v>0</v>
      </c>
      <c r="X86" s="240" t="str">
        <f>IF(ISBLANK(I86),"",VLOOKUP(I86,DATAS!$G$3:$Q$21,11,0))</f>
        <v>5 HEIAN-BASSAI</v>
      </c>
      <c r="Y86" s="240" t="str">
        <f>IF(ISBLANK(I86),"",VLOOKUP(I86,DATAS!$G$3:$R$21,12,0))</f>
        <v>5 PINAN-PATSAI DAI</v>
      </c>
      <c r="Z86" s="240" t="str">
        <f>IF(ISBLANK(I86),"",VLOOKUP(I86,DATAS!$G$3:$S$21,13,0))</f>
        <v>5 PINAN - NAIHANSHI SHODAN</v>
      </c>
      <c r="AA86" s="240">
        <f>IF(ISBLANK(J86),"",VLOOKUP(I86,DATAS!$G$3:$T$21,14,0))</f>
        <v>0</v>
      </c>
      <c r="AB86" s="38"/>
      <c r="AC86" s="38"/>
      <c r="AD86" s="38"/>
      <c r="AE86" s="38"/>
      <c r="AF86" s="285" t="str">
        <f>IF(ISBLANK($I86),"",VLOOKUP($I86,DATAS!$A$2:$BJ$20,54,0))</f>
        <v>E2 Maximum 3 Techniques de base exécutées sur place en position combat avec ou sans sursaut, à droite puis à gauche</v>
      </c>
      <c r="AG86" s="285" t="str">
        <f>IF(ISBLANK($I86),"",VLOOKUP($I86,DATAS!$A$2:$BJ$20,55,0))</f>
        <v>E2 bis Maximum 3 Techniques en multidirectionnel, à droite puis à gauche</v>
      </c>
      <c r="AH86" s="285" t="str">
        <f>IF(ISBLANK($I86),"",VLOOKUP($I86,DATAS!$A$2:$BJ$20,56,0))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6" s="285" t="str">
        <f>IF(ISBLANK($I86),"",VLOOKUP($I86,DATAS!$A$2:$BJ$20,57,0))</f>
        <v>KIHON IPPON KUMITE 5 attaques , une fois à droite, une fois à gauche Oi Tsuki Jodan Gyaku Tsuki Shudan Mae Geri Mawashi geri Yoko Geri Mae Geri jambe avant</v>
      </c>
      <c r="AJ86" s="285" t="str">
        <f>IF(ISBLANK($I86),"",VLOOKUP($I86,DATAS!$A$2:$BJ$20,53,0))</f>
        <v>E1 Khion sur 3 pas, au maximum 3 techniques</v>
      </c>
      <c r="AK86" s="285" t="str">
        <f>IF(ISBLANK($I86),"",VLOOKUP($I86,DATAS!$A$2:$BJ$20,54,0))</f>
        <v>E2 Maximum 3 Techniques de base exécutées sur place en position combat avec ou sans sursaut, à droite puis à gauche</v>
      </c>
      <c r="AL86" s="285" t="str">
        <f>IF(ISBLANK($I86),"",VLOOKUP($I86,DATAS!$A$2:$BJ$20,55,0))</f>
        <v>E2 bis Maximum 3 Techniques en multidirectionnel, à droite puis à gauche</v>
      </c>
      <c r="AM86" s="285" t="str">
        <f>IF(ISBLANK($I86),"",VLOOKUP($I86,DATAS!$A$2:$BJ$20,61,0))</f>
        <v>1 assaut souple, 2 minutes maximum</v>
      </c>
      <c r="AN86" s="285" t="str">
        <f>IF(ISBLANK($I86),"",VLOOKUP($I86,DATAS!$A$2:$BJ$20,62,0))</f>
        <v>Kata ou Kumite, 5 participations à des compétitions officielles</v>
      </c>
      <c r="AO86" s="285" t="str">
        <f>IF(ISBLANK($I86),"",VLOOKUP($I86,DATAS!$A$2:$BJ$20,58,0))</f>
        <v>LISTE WKF 1 KATA ECOLE PRINCIPAL 1 KATA DANS LES GRADES WKF</v>
      </c>
    </row>
    <row r="87" spans="1:41" ht="23.25" customHeight="1" x14ac:dyDescent="0.2">
      <c r="A87" s="28" t="s">
        <v>84</v>
      </c>
      <c r="B87" s="238"/>
      <c r="C87" s="239"/>
      <c r="D87" s="240"/>
      <c r="E87" s="31"/>
      <c r="F87" s="32" t="str">
        <f t="shared" si="1"/>
        <v xml:space="preserve"> </v>
      </c>
      <c r="G87" s="32"/>
      <c r="H87" s="240"/>
      <c r="I87" s="243" t="s">
        <v>1339</v>
      </c>
      <c r="J87" s="241">
        <f>IF(ISBLANK(I87),"",VLOOKUP($I$7,DATAS!$A$2:$B$20,2,0))</f>
        <v>15</v>
      </c>
      <c r="K87" s="241" t="str">
        <f>IF(ISBLANK(J87),"",VLOOKUP($J$7,DATAS!$U$2:$V$20,2,0))</f>
        <v>CADETS 2</v>
      </c>
      <c r="L87" s="225" t="e">
        <f>IF(ISBLANK(VLOOKUP($B87,'RECAP PLAN DE SEANCE ADULTE'!$F$1:$G$4,2,0)),"",VLOOKUP($B87,'RECAP PLAN DE SEANCE ADULTE'!$F$1:$G$4,2,0))</f>
        <v>#N/A</v>
      </c>
      <c r="M87" s="226"/>
      <c r="N87" s="249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7"/>
      <c r="AB87" s="38"/>
      <c r="AC87" s="38"/>
      <c r="AD87" s="38"/>
      <c r="AE87" s="38"/>
      <c r="AF87" s="285" t="str">
        <f>IF(ISBLANK($I87),"",VLOOKUP($I87,DATAS!$A$2:$BJ$20,54,0))</f>
        <v>E2 Maximum 3 Techniques de base exécutées sur place en position combat avec ou sans sursaut, à droite puis à gauche</v>
      </c>
      <c r="AG87" s="285" t="str">
        <f>IF(ISBLANK($I87),"",VLOOKUP($I87,DATAS!$A$2:$BJ$20,55,0))</f>
        <v>E2 bis Maximum 3 Techniques en multidirectionnel, à droite puis à gauche</v>
      </c>
      <c r="AH87" s="285" t="str">
        <f>IF(ISBLANK($I87),"",VLOOKUP($I87,DATAS!$A$2:$BJ$20,56,0))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7" s="285" t="str">
        <f>IF(ISBLANK($I87),"",VLOOKUP($I87,DATAS!$A$2:$BJ$20,57,0))</f>
        <v>KIHON IPPON KUMITE 5 attaques , une fois à droite, une fois à gauche Oi Tsuki Jodan Gyaku Tsuki Shudan Mae Geri Mawashi geri Yoko Geri Mae Geri jambe avant</v>
      </c>
      <c r="AJ87" s="285" t="str">
        <f>IF(ISBLANK($I87),"",VLOOKUP($I87,DATAS!$A$2:$BJ$20,53,0))</f>
        <v>E1 Khion sur 3 pas, au maximum 3 techniques</v>
      </c>
      <c r="AK87" s="285" t="str">
        <f>IF(ISBLANK($I87),"",VLOOKUP($I87,DATAS!$A$2:$BJ$20,54,0))</f>
        <v>E2 Maximum 3 Techniques de base exécutées sur place en position combat avec ou sans sursaut, à droite puis à gauche</v>
      </c>
      <c r="AL87" s="285" t="str">
        <f>IF(ISBLANK($I87),"",VLOOKUP($I87,DATAS!$A$2:$BJ$20,55,0))</f>
        <v>E2 bis Maximum 3 Techniques en multidirectionnel, à droite puis à gauche</v>
      </c>
      <c r="AM87" s="285" t="str">
        <f>IF(ISBLANK($I87),"",VLOOKUP($I87,DATAS!$A$2:$BJ$20,61,0))</f>
        <v>1 assaut souple, 2 minutes maximum</v>
      </c>
      <c r="AN87" s="285" t="str">
        <f>IF(ISBLANK($I87),"",VLOOKUP($I87,DATAS!$A$2:$BJ$20,62,0))</f>
        <v>Kata ou Kumite, 5 participations à des compétitions officielles</v>
      </c>
      <c r="AO87" s="285" t="str">
        <f>IF(ISBLANK($I87),"",VLOOKUP($I87,DATAS!$A$2:$BJ$20,58,0))</f>
        <v>LISTE WKF 1 KATA ECOLE PRINCIPAL 1 KATA DANS LES GRADES WKF</v>
      </c>
    </row>
    <row r="88" spans="1:41" ht="23.25" customHeight="1" x14ac:dyDescent="0.2">
      <c r="A88" s="28" t="s">
        <v>85</v>
      </c>
      <c r="B88" s="238"/>
      <c r="C88" s="239"/>
      <c r="D88" s="240"/>
      <c r="E88" s="31"/>
      <c r="F88" s="32" t="str">
        <f t="shared" si="1"/>
        <v xml:space="preserve"> </v>
      </c>
      <c r="G88" s="32"/>
      <c r="H88" s="240"/>
      <c r="I88" s="243" t="s">
        <v>1339</v>
      </c>
      <c r="J88" s="241">
        <f>IF(ISBLANK(I88),"",VLOOKUP($I$7,DATAS!$A$2:$B$20,2,0))</f>
        <v>15</v>
      </c>
      <c r="K88" s="241" t="str">
        <f>IF(ISBLANK(J88),"",VLOOKUP($J$7,DATAS!$U$2:$V$20,2,0))</f>
        <v>CADETS 2</v>
      </c>
      <c r="L88" s="225" t="e">
        <f>IF(ISBLANK(VLOOKUP($B88,'RECAP PLAN DE SEANCE ADULTE'!$F$1:$G$4,2,0)),"",VLOOKUP($B88,'RECAP PLAN DE SEANCE ADULTE'!$F$1:$G$4,2,0))</f>
        <v>#N/A</v>
      </c>
      <c r="M88" s="226"/>
      <c r="N88" s="249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7"/>
      <c r="AB88" s="38"/>
      <c r="AC88" s="38"/>
      <c r="AD88" s="38"/>
      <c r="AE88" s="38"/>
      <c r="AF88" s="285" t="str">
        <f>IF(ISBLANK($I88),"",VLOOKUP($I88,DATAS!$A$2:$BJ$20,54,0))</f>
        <v>E2 Maximum 3 Techniques de base exécutées sur place en position combat avec ou sans sursaut, à droite puis à gauche</v>
      </c>
      <c r="AG88" s="285" t="str">
        <f>IF(ISBLANK($I88),"",VLOOKUP($I88,DATAS!$A$2:$BJ$20,55,0))</f>
        <v>E2 bis Maximum 3 Techniques en multidirectionnel, à droite puis à gauche</v>
      </c>
      <c r="AH88" s="285" t="str">
        <f>IF(ISBLANK($I88),"",VLOOKUP($I88,DATAS!$A$2:$BJ$20,56,0))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8" s="285" t="str">
        <f>IF(ISBLANK($I88),"",VLOOKUP($I88,DATAS!$A$2:$BJ$20,57,0))</f>
        <v>KIHON IPPON KUMITE 5 attaques , une fois à droite, une fois à gauche Oi Tsuki Jodan Gyaku Tsuki Shudan Mae Geri Mawashi geri Yoko Geri Mae Geri jambe avant</v>
      </c>
      <c r="AJ88" s="285" t="str">
        <f>IF(ISBLANK($I88),"",VLOOKUP($I88,DATAS!$A$2:$BJ$20,53,0))</f>
        <v>E1 Khion sur 3 pas, au maximum 3 techniques</v>
      </c>
      <c r="AK88" s="285" t="str">
        <f>IF(ISBLANK($I88),"",VLOOKUP($I88,DATAS!$A$2:$BJ$20,54,0))</f>
        <v>E2 Maximum 3 Techniques de base exécutées sur place en position combat avec ou sans sursaut, à droite puis à gauche</v>
      </c>
      <c r="AL88" s="285" t="str">
        <f>IF(ISBLANK($I88),"",VLOOKUP($I88,DATAS!$A$2:$BJ$20,55,0))</f>
        <v>E2 bis Maximum 3 Techniques en multidirectionnel, à droite puis à gauche</v>
      </c>
      <c r="AM88" s="285" t="str">
        <f>IF(ISBLANK($I88),"",VLOOKUP($I88,DATAS!$A$2:$BJ$20,61,0))</f>
        <v>1 assaut souple, 2 minutes maximum</v>
      </c>
      <c r="AN88" s="285" t="str">
        <f>IF(ISBLANK($I88),"",VLOOKUP($I88,DATAS!$A$2:$BJ$20,62,0))</f>
        <v>Kata ou Kumite, 5 participations à des compétitions officielles</v>
      </c>
      <c r="AO88" s="285" t="str">
        <f>IF(ISBLANK($I88),"",VLOOKUP($I88,DATAS!$A$2:$BJ$20,58,0))</f>
        <v>LISTE WKF 1 KATA ECOLE PRINCIPAL 1 KATA DANS LES GRADES WKF</v>
      </c>
    </row>
    <row r="89" spans="1:41" ht="23.25" customHeight="1" x14ac:dyDescent="0.2">
      <c r="A89" s="28" t="s">
        <v>86</v>
      </c>
      <c r="B89" s="238"/>
      <c r="C89" s="239"/>
      <c r="D89" s="240"/>
      <c r="E89" s="31"/>
      <c r="F89" s="32" t="str">
        <f t="shared" si="1"/>
        <v xml:space="preserve"> </v>
      </c>
      <c r="G89" s="32"/>
      <c r="H89" s="240"/>
      <c r="I89" s="243" t="s">
        <v>1339</v>
      </c>
      <c r="J89" s="241">
        <f>IF(ISBLANK(I89),"",VLOOKUP($I$7,DATAS!$A$2:$B$20,2,0))</f>
        <v>15</v>
      </c>
      <c r="K89" s="241" t="str">
        <f>IF(ISBLANK(J89),"",VLOOKUP($J$7,DATAS!$U$2:$V$20,2,0))</f>
        <v>CADETS 2</v>
      </c>
      <c r="L89" s="225" t="e">
        <f>IF(ISBLANK(VLOOKUP($B89,'RECAP PLAN DE SEANCE ADULTE'!$F$1:$G$4,2,0)),"",VLOOKUP($B89,'RECAP PLAN DE SEANCE ADULTE'!$F$1:$G$4,2,0))</f>
        <v>#N/A</v>
      </c>
      <c r="M89" s="226"/>
      <c r="N89" s="249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7"/>
      <c r="AB89" s="38"/>
      <c r="AC89" s="38"/>
      <c r="AD89" s="38"/>
      <c r="AE89" s="38"/>
      <c r="AF89" s="285" t="str">
        <f>IF(ISBLANK($I89),"",VLOOKUP($I89,DATAS!$A$2:$BJ$20,54,0))</f>
        <v>E2 Maximum 3 Techniques de base exécutées sur place en position combat avec ou sans sursaut, à droite puis à gauche</v>
      </c>
      <c r="AG89" s="285" t="str">
        <f>IF(ISBLANK($I89),"",VLOOKUP($I89,DATAS!$A$2:$BJ$20,55,0))</f>
        <v>E2 bis Maximum 3 Techniques en multidirectionnel, à droite puis à gauche</v>
      </c>
      <c r="AH89" s="285" t="str">
        <f>IF(ISBLANK($I89),"",VLOOKUP($I89,DATAS!$A$2:$BJ$20,56,0))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89" s="285" t="str">
        <f>IF(ISBLANK($I89),"",VLOOKUP($I89,DATAS!$A$2:$BJ$20,57,0))</f>
        <v>KIHON IPPON KUMITE 5 attaques , une fois à droite, une fois à gauche Oi Tsuki Jodan Gyaku Tsuki Shudan Mae Geri Mawashi geri Yoko Geri Mae Geri jambe avant</v>
      </c>
      <c r="AJ89" s="285" t="str">
        <f>IF(ISBLANK($I89),"",VLOOKUP($I89,DATAS!$A$2:$BJ$20,53,0))</f>
        <v>E1 Khion sur 3 pas, au maximum 3 techniques</v>
      </c>
      <c r="AK89" s="285" t="str">
        <f>IF(ISBLANK($I89),"",VLOOKUP($I89,DATAS!$A$2:$BJ$20,54,0))</f>
        <v>E2 Maximum 3 Techniques de base exécutées sur place en position combat avec ou sans sursaut, à droite puis à gauche</v>
      </c>
      <c r="AL89" s="285" t="str">
        <f>IF(ISBLANK($I89),"",VLOOKUP($I89,DATAS!$A$2:$BJ$20,55,0))</f>
        <v>E2 bis Maximum 3 Techniques en multidirectionnel, à droite puis à gauche</v>
      </c>
      <c r="AM89" s="285" t="str">
        <f>IF(ISBLANK($I89),"",VLOOKUP($I89,DATAS!$A$2:$BJ$20,61,0))</f>
        <v>1 assaut souple, 2 minutes maximum</v>
      </c>
      <c r="AN89" s="285" t="str">
        <f>IF(ISBLANK($I89),"",VLOOKUP($I89,DATAS!$A$2:$BJ$20,62,0))</f>
        <v>Kata ou Kumite, 5 participations à des compétitions officielles</v>
      </c>
      <c r="AO89" s="285" t="str">
        <f>IF(ISBLANK($I89),"",VLOOKUP($I89,DATAS!$A$2:$BJ$20,58,0))</f>
        <v>LISTE WKF 1 KATA ECOLE PRINCIPAL 1 KATA DANS LES GRADES WKF</v>
      </c>
    </row>
    <row r="90" spans="1:41" ht="23.25" customHeight="1" x14ac:dyDescent="0.2">
      <c r="A90" s="28" t="s">
        <v>87</v>
      </c>
      <c r="B90" s="238"/>
      <c r="C90" s="239"/>
      <c r="D90" s="240"/>
      <c r="E90" s="31"/>
      <c r="F90" s="32" t="str">
        <f t="shared" si="1"/>
        <v xml:space="preserve"> </v>
      </c>
      <c r="G90" s="32"/>
      <c r="H90" s="240"/>
      <c r="I90" s="243" t="s">
        <v>1339</v>
      </c>
      <c r="J90" s="241">
        <f>IF(ISBLANK(I90),"",VLOOKUP($I$7,DATAS!$A$2:$B$20,2,0))</f>
        <v>15</v>
      </c>
      <c r="K90" s="241" t="str">
        <f>IF(ISBLANK(J90),"",VLOOKUP($J$7,DATAS!$U$2:$V$20,2,0))</f>
        <v>CADETS 2</v>
      </c>
      <c r="L90" s="225" t="e">
        <f>IF(ISBLANK(VLOOKUP($B90,'RECAP PLAN DE SEANCE ADULTE'!$F$1:$G$4,2,0)),"",VLOOKUP($B90,'RECAP PLAN DE SEANCE ADULTE'!$F$1:$G$4,2,0))</f>
        <v>#N/A</v>
      </c>
      <c r="M90" s="226"/>
      <c r="N90" s="249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7"/>
      <c r="AB90" s="38"/>
      <c r="AC90" s="38"/>
      <c r="AD90" s="38"/>
      <c r="AE90" s="38"/>
      <c r="AF90" s="285" t="str">
        <f>IF(ISBLANK($I90),"",VLOOKUP($I90,DATAS!$A$2:$BJ$20,54,0))</f>
        <v>E2 Maximum 3 Techniques de base exécutées sur place en position combat avec ou sans sursaut, à droite puis à gauche</v>
      </c>
      <c r="AG90" s="285" t="str">
        <f>IF(ISBLANK($I90),"",VLOOKUP($I90,DATAS!$A$2:$BJ$20,55,0))</f>
        <v>E2 bis Maximum 3 Techniques en multidirectionnel, à droite puis à gauche</v>
      </c>
      <c r="AH90" s="285" t="str">
        <f>IF(ISBLANK($I90),"",VLOOKUP($I90,DATAS!$A$2:$BJ$20,56,0))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90" s="285" t="str">
        <f>IF(ISBLANK($I90),"",VLOOKUP($I90,DATAS!$A$2:$BJ$20,57,0))</f>
        <v>KIHON IPPON KUMITE 5 attaques , une fois à droite, une fois à gauche Oi Tsuki Jodan Gyaku Tsuki Shudan Mae Geri Mawashi geri Yoko Geri Mae Geri jambe avant</v>
      </c>
      <c r="AJ90" s="285" t="str">
        <f>IF(ISBLANK($I90),"",VLOOKUP($I90,DATAS!$A$2:$BJ$20,53,0))</f>
        <v>E1 Khion sur 3 pas, au maximum 3 techniques</v>
      </c>
      <c r="AK90" s="285" t="str">
        <f>IF(ISBLANK($I90),"",VLOOKUP($I90,DATAS!$A$2:$BJ$20,54,0))</f>
        <v>E2 Maximum 3 Techniques de base exécutées sur place en position combat avec ou sans sursaut, à droite puis à gauche</v>
      </c>
      <c r="AL90" s="285" t="str">
        <f>IF(ISBLANK($I90),"",VLOOKUP($I90,DATAS!$A$2:$BJ$20,55,0))</f>
        <v>E2 bis Maximum 3 Techniques en multidirectionnel, à droite puis à gauche</v>
      </c>
      <c r="AM90" s="285" t="str">
        <f>IF(ISBLANK($I90),"",VLOOKUP($I90,DATAS!$A$2:$BJ$20,61,0))</f>
        <v>1 assaut souple, 2 minutes maximum</v>
      </c>
      <c r="AN90" s="285" t="str">
        <f>IF(ISBLANK($I90),"",VLOOKUP($I90,DATAS!$A$2:$BJ$20,62,0))</f>
        <v>Kata ou Kumite, 5 participations à des compétitions officielles</v>
      </c>
      <c r="AO90" s="285" t="str">
        <f>IF(ISBLANK($I90),"",VLOOKUP($I90,DATAS!$A$2:$BJ$20,58,0))</f>
        <v>LISTE WKF 1 KATA ECOLE PRINCIPAL 1 KATA DANS LES GRADES WKF</v>
      </c>
    </row>
    <row r="91" spans="1:41" ht="23.25" customHeight="1" x14ac:dyDescent="0.2">
      <c r="A91" s="28" t="s">
        <v>88</v>
      </c>
      <c r="B91" s="238"/>
      <c r="C91" s="239"/>
      <c r="D91" s="240"/>
      <c r="E91" s="31"/>
      <c r="F91" s="32" t="str">
        <f t="shared" si="1"/>
        <v xml:space="preserve"> </v>
      </c>
      <c r="G91" s="32"/>
      <c r="H91" s="240"/>
      <c r="I91" s="243" t="s">
        <v>1339</v>
      </c>
      <c r="J91" s="241">
        <f>IF(ISBLANK(I91),"",VLOOKUP($I$7,DATAS!$A$2:$B$20,2,0))</f>
        <v>15</v>
      </c>
      <c r="K91" s="241" t="str">
        <f>IF(ISBLANK(J91),"",VLOOKUP($J$7,DATAS!$U$2:$V$20,2,0))</f>
        <v>CADETS 2</v>
      </c>
      <c r="L91" s="225" t="e">
        <f>IF(ISBLANK(VLOOKUP($B91,'RECAP PLAN DE SEANCE ADULTE'!$F$1:$G$4,2,0)),"",VLOOKUP($B91,'RECAP PLAN DE SEANCE ADULTE'!$F$1:$G$4,2,0))</f>
        <v>#N/A</v>
      </c>
      <c r="M91" s="226"/>
      <c r="N91" s="249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7"/>
      <c r="AB91" s="38"/>
      <c r="AC91" s="38"/>
      <c r="AD91" s="38"/>
      <c r="AE91" s="38"/>
      <c r="AF91" s="285" t="str">
        <f>IF(ISBLANK($I91),"",VLOOKUP($I91,DATAS!$A$2:$BJ$20,54,0))</f>
        <v>E2 Maximum 3 Techniques de base exécutées sur place en position combat avec ou sans sursaut, à droite puis à gauche</v>
      </c>
      <c r="AG91" s="285" t="str">
        <f>IF(ISBLANK($I91),"",VLOOKUP($I91,DATAS!$A$2:$BJ$20,55,0))</f>
        <v>E2 bis Maximum 3 Techniques en multidirectionnel, à droite puis à gauche</v>
      </c>
      <c r="AH91" s="285" t="str">
        <f>IF(ISBLANK($I91),"",VLOOKUP($I91,DATAS!$A$2:$BJ$20,56,0))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91" s="285" t="str">
        <f>IF(ISBLANK($I91),"",VLOOKUP($I91,DATAS!$A$2:$BJ$20,57,0))</f>
        <v>KIHON IPPON KUMITE 5 attaques , une fois à droite, une fois à gauche Oi Tsuki Jodan Gyaku Tsuki Shudan Mae Geri Mawashi geri Yoko Geri Mae Geri jambe avant</v>
      </c>
      <c r="AJ91" s="285" t="str">
        <f>IF(ISBLANK($I91),"",VLOOKUP($I91,DATAS!$A$2:$BJ$20,53,0))</f>
        <v>E1 Khion sur 3 pas, au maximum 3 techniques</v>
      </c>
      <c r="AK91" s="285" t="str">
        <f>IF(ISBLANK($I91),"",VLOOKUP($I91,DATAS!$A$2:$BJ$20,54,0))</f>
        <v>E2 Maximum 3 Techniques de base exécutées sur place en position combat avec ou sans sursaut, à droite puis à gauche</v>
      </c>
      <c r="AL91" s="285" t="str">
        <f>IF(ISBLANK($I91),"",VLOOKUP($I91,DATAS!$A$2:$BJ$20,55,0))</f>
        <v>E2 bis Maximum 3 Techniques en multidirectionnel, à droite puis à gauche</v>
      </c>
      <c r="AM91" s="285" t="str">
        <f>IF(ISBLANK($I91),"",VLOOKUP($I91,DATAS!$A$2:$BJ$20,61,0))</f>
        <v>1 assaut souple, 2 minutes maximum</v>
      </c>
      <c r="AN91" s="285" t="str">
        <f>IF(ISBLANK($I91),"",VLOOKUP($I91,DATAS!$A$2:$BJ$20,62,0))</f>
        <v>Kata ou Kumite, 5 participations à des compétitions officielles</v>
      </c>
      <c r="AO91" s="285" t="str">
        <f>IF(ISBLANK($I91),"",VLOOKUP($I91,DATAS!$A$2:$BJ$20,58,0))</f>
        <v>LISTE WKF 1 KATA ECOLE PRINCIPAL 1 KATA DANS LES GRADES WKF</v>
      </c>
    </row>
    <row r="92" spans="1:41" ht="23.25" customHeight="1" x14ac:dyDescent="0.2">
      <c r="A92" s="28" t="s">
        <v>89</v>
      </c>
      <c r="B92" s="238"/>
      <c r="C92" s="239"/>
      <c r="D92" s="240"/>
      <c r="E92" s="31"/>
      <c r="F92" s="32" t="str">
        <f t="shared" si="1"/>
        <v xml:space="preserve"> </v>
      </c>
      <c r="G92" s="32"/>
      <c r="H92" s="240"/>
      <c r="I92" s="243" t="s">
        <v>1339</v>
      </c>
      <c r="J92" s="241">
        <f>IF(ISBLANK(I92),"",VLOOKUP($I$7,DATAS!$A$2:$B$20,2,0))</f>
        <v>15</v>
      </c>
      <c r="K92" s="241" t="str">
        <f>IF(ISBLANK(J92),"",VLOOKUP($J$7,DATAS!$U$2:$V$20,2,0))</f>
        <v>CADETS 2</v>
      </c>
      <c r="L92" s="225" t="e">
        <f>IF(ISBLANK(VLOOKUP($B92,'RECAP PLAN DE SEANCE ADULTE'!$F$1:$G$4,2,0)),"",VLOOKUP($B92,'RECAP PLAN DE SEANCE ADULTE'!$F$1:$G$4,2,0))</f>
        <v>#N/A</v>
      </c>
      <c r="M92" s="226"/>
      <c r="N92" s="249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7"/>
      <c r="AB92" s="38"/>
      <c r="AC92" s="38"/>
      <c r="AD92" s="38"/>
      <c r="AE92" s="38"/>
      <c r="AF92" s="285" t="str">
        <f>IF(ISBLANK($I92),"",VLOOKUP($I92,DATAS!$A$2:$BJ$20,54,0))</f>
        <v>E2 Maximum 3 Techniques de base exécutées sur place en position combat avec ou sans sursaut, à droite puis à gauche</v>
      </c>
      <c r="AG92" s="285" t="str">
        <f>IF(ISBLANK($I92),"",VLOOKUP($I92,DATAS!$A$2:$BJ$20,55,0))</f>
        <v>E2 bis Maximum 3 Techniques en multidirectionnel, à droite puis à gauche</v>
      </c>
      <c r="AH92" s="285" t="str">
        <f>IF(ISBLANK($I92),"",VLOOKUP($I92,DATAS!$A$2:$BJ$20,56,0))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92" s="285" t="str">
        <f>IF(ISBLANK($I92),"",VLOOKUP($I92,DATAS!$A$2:$BJ$20,57,0))</f>
        <v>KIHON IPPON KUMITE 5 attaques , une fois à droite, une fois à gauche Oi Tsuki Jodan Gyaku Tsuki Shudan Mae Geri Mawashi geri Yoko Geri Mae Geri jambe avant</v>
      </c>
      <c r="AJ92" s="285" t="str">
        <f>IF(ISBLANK($I92),"",VLOOKUP($I92,DATAS!$A$2:$BJ$20,53,0))</f>
        <v>E1 Khion sur 3 pas, au maximum 3 techniques</v>
      </c>
      <c r="AK92" s="285" t="str">
        <f>IF(ISBLANK($I92),"",VLOOKUP($I92,DATAS!$A$2:$BJ$20,54,0))</f>
        <v>E2 Maximum 3 Techniques de base exécutées sur place en position combat avec ou sans sursaut, à droite puis à gauche</v>
      </c>
      <c r="AL92" s="285" t="str">
        <f>IF(ISBLANK($I92),"",VLOOKUP($I92,DATAS!$A$2:$BJ$20,55,0))</f>
        <v>E2 bis Maximum 3 Techniques en multidirectionnel, à droite puis à gauche</v>
      </c>
      <c r="AM92" s="285" t="str">
        <f>IF(ISBLANK($I92),"",VLOOKUP($I92,DATAS!$A$2:$BJ$20,61,0))</f>
        <v>1 assaut souple, 2 minutes maximum</v>
      </c>
      <c r="AN92" s="285" t="str">
        <f>IF(ISBLANK($I92),"",VLOOKUP($I92,DATAS!$A$2:$BJ$20,62,0))</f>
        <v>Kata ou Kumite, 5 participations à des compétitions officielles</v>
      </c>
      <c r="AO92" s="285" t="str">
        <f>IF(ISBLANK($I92),"",VLOOKUP($I92,DATAS!$A$2:$BJ$20,58,0))</f>
        <v>LISTE WKF 1 KATA ECOLE PRINCIPAL 1 KATA DANS LES GRADES WKF</v>
      </c>
    </row>
    <row r="93" spans="1:41" ht="23.25" customHeight="1" x14ac:dyDescent="0.2">
      <c r="A93" s="28" t="s">
        <v>90</v>
      </c>
      <c r="B93" s="238"/>
      <c r="C93" s="239"/>
      <c r="D93" s="240"/>
      <c r="E93" s="31"/>
      <c r="F93" s="32" t="str">
        <f t="shared" si="1"/>
        <v xml:space="preserve"> </v>
      </c>
      <c r="G93" s="32"/>
      <c r="H93" s="240"/>
      <c r="I93" s="243" t="s">
        <v>1339</v>
      </c>
      <c r="J93" s="241">
        <f>IF(ISBLANK(I93),"",VLOOKUP($I$7,DATAS!$A$2:$B$20,2,0))</f>
        <v>15</v>
      </c>
      <c r="K93" s="241" t="str">
        <f>IF(ISBLANK(J93),"",VLOOKUP($J$7,DATAS!$U$2:$V$20,2,0))</f>
        <v>CADETS 2</v>
      </c>
      <c r="L93" s="225" t="e">
        <f>IF(ISBLANK(VLOOKUP($B93,'RECAP PLAN DE SEANCE ADULTE'!$F$1:$G$4,2,0)),"",VLOOKUP($B93,'RECAP PLAN DE SEANCE ADULTE'!$F$1:$G$4,2,0))</f>
        <v>#N/A</v>
      </c>
      <c r="M93" s="226"/>
      <c r="N93" s="249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7"/>
      <c r="AB93" s="38"/>
      <c r="AC93" s="38"/>
      <c r="AD93" s="38"/>
      <c r="AE93" s="38"/>
      <c r="AF93" s="285" t="str">
        <f>IF(ISBLANK($I93),"",VLOOKUP($I93,DATAS!$A$2:$BJ$20,54,0))</f>
        <v>E2 Maximum 3 Techniques de base exécutées sur place en position combat avec ou sans sursaut, à droite puis à gauche</v>
      </c>
      <c r="AG93" s="285" t="str">
        <f>IF(ISBLANK($I93),"",VLOOKUP($I93,DATAS!$A$2:$BJ$20,55,0))</f>
        <v>E2 bis Maximum 3 Techniques en multidirectionnel, à droite puis à gauche</v>
      </c>
      <c r="AH93" s="285" t="str">
        <f>IF(ISBLANK($I93),"",VLOOKUP($I93,DATAS!$A$2:$BJ$20,56,0))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93" s="285" t="str">
        <f>IF(ISBLANK($I93),"",VLOOKUP($I93,DATAS!$A$2:$BJ$20,57,0))</f>
        <v>KIHON IPPON KUMITE 5 attaques , une fois à droite, une fois à gauche Oi Tsuki Jodan Gyaku Tsuki Shudan Mae Geri Mawashi geri Yoko Geri Mae Geri jambe avant</v>
      </c>
      <c r="AJ93" s="285" t="str">
        <f>IF(ISBLANK($I93),"",VLOOKUP($I93,DATAS!$A$2:$BJ$20,53,0))</f>
        <v>E1 Khion sur 3 pas, au maximum 3 techniques</v>
      </c>
      <c r="AK93" s="285" t="str">
        <f>IF(ISBLANK($I93),"",VLOOKUP($I93,DATAS!$A$2:$BJ$20,54,0))</f>
        <v>E2 Maximum 3 Techniques de base exécutées sur place en position combat avec ou sans sursaut, à droite puis à gauche</v>
      </c>
      <c r="AL93" s="285" t="str">
        <f>IF(ISBLANK($I93),"",VLOOKUP($I93,DATAS!$A$2:$BJ$20,55,0))</f>
        <v>E2 bis Maximum 3 Techniques en multidirectionnel, à droite puis à gauche</v>
      </c>
      <c r="AM93" s="285" t="str">
        <f>IF(ISBLANK($I93),"",VLOOKUP($I93,DATAS!$A$2:$BJ$20,61,0))</f>
        <v>1 assaut souple, 2 minutes maximum</v>
      </c>
      <c r="AN93" s="285" t="str">
        <f>IF(ISBLANK($I93),"",VLOOKUP($I93,DATAS!$A$2:$BJ$20,62,0))</f>
        <v>Kata ou Kumite, 5 participations à des compétitions officielles</v>
      </c>
      <c r="AO93" s="285" t="str">
        <f>IF(ISBLANK($I93),"",VLOOKUP($I93,DATAS!$A$2:$BJ$20,58,0))</f>
        <v>LISTE WKF 1 KATA ECOLE PRINCIPAL 1 KATA DANS LES GRADES WKF</v>
      </c>
    </row>
    <row r="94" spans="1:41" ht="23.25" customHeight="1" x14ac:dyDescent="0.2">
      <c r="A94" s="28" t="s">
        <v>91</v>
      </c>
      <c r="B94" s="238"/>
      <c r="C94" s="239"/>
      <c r="D94" s="240"/>
      <c r="E94" s="31"/>
      <c r="F94" s="32" t="str">
        <f t="shared" si="1"/>
        <v xml:space="preserve"> </v>
      </c>
      <c r="G94" s="32"/>
      <c r="H94" s="240"/>
      <c r="I94" s="243" t="s">
        <v>1339</v>
      </c>
      <c r="J94" s="241">
        <f>IF(ISBLANK(I94),"",VLOOKUP($I$7,DATAS!$A$2:$B$20,2,0))</f>
        <v>15</v>
      </c>
      <c r="K94" s="241" t="str">
        <f>IF(ISBLANK(J94),"",VLOOKUP($J$7,DATAS!$U$2:$V$20,2,0))</f>
        <v>CADETS 2</v>
      </c>
      <c r="L94" s="225" t="e">
        <f>IF(ISBLANK(VLOOKUP($B94,'RECAP PLAN DE SEANCE ADULTE'!$F$1:$G$4,2,0)),"",VLOOKUP($B94,'RECAP PLAN DE SEANCE ADULTE'!$F$1:$G$4,2,0))</f>
        <v>#N/A</v>
      </c>
      <c r="M94" s="226"/>
      <c r="N94" s="249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7"/>
      <c r="AB94" s="38"/>
      <c r="AC94" s="38"/>
      <c r="AD94" s="38"/>
      <c r="AE94" s="38"/>
      <c r="AF94" s="285" t="str">
        <f>IF(ISBLANK($I94),"",VLOOKUP($I94,DATAS!$A$2:$BJ$20,54,0))</f>
        <v>E2 Maximum 3 Techniques de base exécutées sur place en position combat avec ou sans sursaut, à droite puis à gauche</v>
      </c>
      <c r="AG94" s="285" t="str">
        <f>IF(ISBLANK($I94),"",VLOOKUP($I94,DATAS!$A$2:$BJ$20,55,0))</f>
        <v>E2 bis Maximum 3 Techniques en multidirectionnel, à droite puis à gauche</v>
      </c>
      <c r="AH94" s="285" t="str">
        <f>IF(ISBLANK($I94),"",VLOOKUP($I94,DATAS!$A$2:$BJ$20,56,0))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94" s="285" t="str">
        <f>IF(ISBLANK($I94),"",VLOOKUP($I94,DATAS!$A$2:$BJ$20,57,0))</f>
        <v>KIHON IPPON KUMITE 5 attaques , une fois à droite, une fois à gauche Oi Tsuki Jodan Gyaku Tsuki Shudan Mae Geri Mawashi geri Yoko Geri Mae Geri jambe avant</v>
      </c>
      <c r="AJ94" s="285" t="str">
        <f>IF(ISBLANK($I94),"",VLOOKUP($I94,DATAS!$A$2:$BJ$20,53,0))</f>
        <v>E1 Khion sur 3 pas, au maximum 3 techniques</v>
      </c>
      <c r="AK94" s="285" t="str">
        <f>IF(ISBLANK($I94),"",VLOOKUP($I94,DATAS!$A$2:$BJ$20,54,0))</f>
        <v>E2 Maximum 3 Techniques de base exécutées sur place en position combat avec ou sans sursaut, à droite puis à gauche</v>
      </c>
      <c r="AL94" s="285" t="str">
        <f>IF(ISBLANK($I94),"",VLOOKUP($I94,DATAS!$A$2:$BJ$20,55,0))</f>
        <v>E2 bis Maximum 3 Techniques en multidirectionnel, à droite puis à gauche</v>
      </c>
      <c r="AM94" s="285" t="str">
        <f>IF(ISBLANK($I94),"",VLOOKUP($I94,DATAS!$A$2:$BJ$20,61,0))</f>
        <v>1 assaut souple, 2 minutes maximum</v>
      </c>
      <c r="AN94" s="285" t="str">
        <f>IF(ISBLANK($I94),"",VLOOKUP($I94,DATAS!$A$2:$BJ$20,62,0))</f>
        <v>Kata ou Kumite, 5 participations à des compétitions officielles</v>
      </c>
      <c r="AO94" s="285" t="str">
        <f>IF(ISBLANK($I94),"",VLOOKUP($I94,DATAS!$A$2:$BJ$20,58,0))</f>
        <v>LISTE WKF 1 KATA ECOLE PRINCIPAL 1 KATA DANS LES GRADES WKF</v>
      </c>
    </row>
    <row r="95" spans="1:41" ht="23.25" customHeight="1" x14ac:dyDescent="0.2">
      <c r="A95" s="28" t="s">
        <v>92</v>
      </c>
      <c r="B95" s="238"/>
      <c r="C95" s="239"/>
      <c r="D95" s="240"/>
      <c r="E95" s="31"/>
      <c r="F95" s="32" t="str">
        <f t="shared" si="1"/>
        <v xml:space="preserve"> </v>
      </c>
      <c r="G95" s="32"/>
      <c r="H95" s="240"/>
      <c r="I95" s="243" t="s">
        <v>1339</v>
      </c>
      <c r="J95" s="241">
        <f>IF(ISBLANK(I95),"",VLOOKUP($I$7,DATAS!$A$2:$B$20,2,0))</f>
        <v>15</v>
      </c>
      <c r="K95" s="241" t="str">
        <f>IF(ISBLANK(J95),"",VLOOKUP($J$7,DATAS!$U$2:$V$20,2,0))</f>
        <v>CADETS 2</v>
      </c>
      <c r="L95" s="225" t="e">
        <f>IF(ISBLANK(VLOOKUP($B95,'RECAP PLAN DE SEANCE ADULTE'!$F$1:$G$4,2,0)),"",VLOOKUP($B95,'RECAP PLAN DE SEANCE ADULTE'!$F$1:$G$4,2,0))</f>
        <v>#N/A</v>
      </c>
      <c r="M95" s="226"/>
      <c r="N95" s="249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7"/>
      <c r="AB95" s="38"/>
      <c r="AC95" s="38"/>
      <c r="AD95" s="38"/>
      <c r="AE95" s="38"/>
      <c r="AF95" s="285" t="str">
        <f>IF(ISBLANK($I95),"",VLOOKUP($I95,DATAS!$A$2:$BJ$20,54,0))</f>
        <v>E2 Maximum 3 Techniques de base exécutées sur place en position combat avec ou sans sursaut, à droite puis à gauche</v>
      </c>
      <c r="AG95" s="285" t="str">
        <f>IF(ISBLANK($I95),"",VLOOKUP($I95,DATAS!$A$2:$BJ$20,55,0))</f>
        <v>E2 bis Maximum 3 Techniques en multidirectionnel, à droite puis à gauche</v>
      </c>
      <c r="AH95" s="285" t="str">
        <f>IF(ISBLANK($I95),"",VLOOKUP($I95,DATAS!$A$2:$BJ$20,56,0))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95" s="285" t="str">
        <f>IF(ISBLANK($I95),"",VLOOKUP($I95,DATAS!$A$2:$BJ$20,57,0))</f>
        <v>KIHON IPPON KUMITE 5 attaques , une fois à droite, une fois à gauche Oi Tsuki Jodan Gyaku Tsuki Shudan Mae Geri Mawashi geri Yoko Geri Mae Geri jambe avant</v>
      </c>
      <c r="AJ95" s="285" t="str">
        <f>IF(ISBLANK($I95),"",VLOOKUP($I95,DATAS!$A$2:$BJ$20,53,0))</f>
        <v>E1 Khion sur 3 pas, au maximum 3 techniques</v>
      </c>
      <c r="AK95" s="285" t="str">
        <f>IF(ISBLANK($I95),"",VLOOKUP($I95,DATAS!$A$2:$BJ$20,54,0))</f>
        <v>E2 Maximum 3 Techniques de base exécutées sur place en position combat avec ou sans sursaut, à droite puis à gauche</v>
      </c>
      <c r="AL95" s="285" t="str">
        <f>IF(ISBLANK($I95),"",VLOOKUP($I95,DATAS!$A$2:$BJ$20,55,0))</f>
        <v>E2 bis Maximum 3 Techniques en multidirectionnel, à droite puis à gauche</v>
      </c>
      <c r="AM95" s="285" t="str">
        <f>IF(ISBLANK($I95),"",VLOOKUP($I95,DATAS!$A$2:$BJ$20,61,0))</f>
        <v>1 assaut souple, 2 minutes maximum</v>
      </c>
      <c r="AN95" s="285" t="str">
        <f>IF(ISBLANK($I95),"",VLOOKUP($I95,DATAS!$A$2:$BJ$20,62,0))</f>
        <v>Kata ou Kumite, 5 participations à des compétitions officielles</v>
      </c>
      <c r="AO95" s="285" t="str">
        <f>IF(ISBLANK($I95),"",VLOOKUP($I95,DATAS!$A$2:$BJ$20,58,0))</f>
        <v>LISTE WKF 1 KATA ECOLE PRINCIPAL 1 KATA DANS LES GRADES WKF</v>
      </c>
    </row>
    <row r="96" spans="1:41" ht="23.25" customHeight="1" x14ac:dyDescent="0.2">
      <c r="A96" s="28" t="s">
        <v>93</v>
      </c>
      <c r="B96" s="238"/>
      <c r="C96" s="239"/>
      <c r="D96" s="240"/>
      <c r="E96" s="31"/>
      <c r="F96" s="32" t="str">
        <f t="shared" si="1"/>
        <v xml:space="preserve"> </v>
      </c>
      <c r="G96" s="32"/>
      <c r="H96" s="240"/>
      <c r="I96" s="243" t="s">
        <v>1339</v>
      </c>
      <c r="J96" s="241">
        <f>IF(ISBLANK(I96),"",VLOOKUP($I$7,DATAS!$A$2:$B$20,2,0))</f>
        <v>15</v>
      </c>
      <c r="K96" s="241" t="str">
        <f>IF(ISBLANK(J96),"",VLOOKUP($J$7,DATAS!$U$2:$V$20,2,0))</f>
        <v>CADETS 2</v>
      </c>
      <c r="L96" s="225" t="e">
        <f>IF(ISBLANK(VLOOKUP($B96,'RECAP PLAN DE SEANCE ADULTE'!$F$1:$G$4,2,0)),"",VLOOKUP($B96,'RECAP PLAN DE SEANCE ADULTE'!$F$1:$G$4,2,0))</f>
        <v>#N/A</v>
      </c>
      <c r="M96" s="226"/>
      <c r="N96" s="249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7"/>
      <c r="AB96" s="38"/>
      <c r="AC96" s="38"/>
      <c r="AD96" s="38"/>
      <c r="AE96" s="38"/>
      <c r="AF96" s="285" t="str">
        <f>IF(ISBLANK($I96),"",VLOOKUP($I96,DATAS!$A$2:$BJ$20,54,0))</f>
        <v>E2 Maximum 3 Techniques de base exécutées sur place en position combat avec ou sans sursaut, à droite puis à gauche</v>
      </c>
      <c r="AG96" s="285" t="str">
        <f>IF(ISBLANK($I96),"",VLOOKUP($I96,DATAS!$A$2:$BJ$20,55,0))</f>
        <v>E2 bis Maximum 3 Techniques en multidirectionnel, à droite puis à gauche</v>
      </c>
      <c r="AH96" s="285" t="str">
        <f>IF(ISBLANK($I96),"",VLOOKUP($I96,DATAS!$A$2:$BJ$20,56,0))</f>
        <v>E3 5 Techniques sur 7, minimum 3 fois, à droite ou à gauche Mae Geri jambe avant Mae Geri jambe arrière Mawashi geri jambe arrière Mawashi geri jambe avant Oi Tsuki Jodan Gyaku Tsuki Shudan Kisami tsuki suivi de Gyaku Tsuki</v>
      </c>
      <c r="AI96" s="285" t="str">
        <f>IF(ISBLANK($I96),"",VLOOKUP($I96,DATAS!$A$2:$BJ$20,57,0))</f>
        <v>KIHON IPPON KUMITE 5 attaques , une fois à droite, une fois à gauche Oi Tsuki Jodan Gyaku Tsuki Shudan Mae Geri Mawashi geri Yoko Geri Mae Geri jambe avant</v>
      </c>
      <c r="AJ96" s="285" t="str">
        <f>IF(ISBLANK($I96),"",VLOOKUP($I96,DATAS!$A$2:$BJ$20,53,0))</f>
        <v>E1 Khion sur 3 pas, au maximum 3 techniques</v>
      </c>
      <c r="AK96" s="285" t="str">
        <f>IF(ISBLANK($I96),"",VLOOKUP($I96,DATAS!$A$2:$BJ$20,54,0))</f>
        <v>E2 Maximum 3 Techniques de base exécutées sur place en position combat avec ou sans sursaut, à droite puis à gauche</v>
      </c>
      <c r="AL96" s="285" t="str">
        <f>IF(ISBLANK($I96),"",VLOOKUP($I96,DATAS!$A$2:$BJ$20,55,0))</f>
        <v>E2 bis Maximum 3 Techniques en multidirectionnel, à droite puis à gauche</v>
      </c>
      <c r="AM96" s="285" t="str">
        <f>IF(ISBLANK($I96),"",VLOOKUP($I96,DATAS!$A$2:$BJ$20,61,0))</f>
        <v>1 assaut souple, 2 minutes maximum</v>
      </c>
      <c r="AN96" s="285" t="str">
        <f>IF(ISBLANK($I96),"",VLOOKUP($I96,DATAS!$A$2:$BJ$20,62,0))</f>
        <v>Kata ou Kumite, 5 participations à des compétitions officielles</v>
      </c>
      <c r="AO96" s="285" t="str">
        <f>IF(ISBLANK($I96),"",VLOOKUP($I96,DATAS!$A$2:$BJ$20,58,0))</f>
        <v>LISTE WKF 1 KATA ECOLE PRINCIPAL 1 KATA DANS LES GRADES WKF</v>
      </c>
    </row>
    <row r="97" spans="1:41" ht="23.25" customHeight="1" x14ac:dyDescent="0.2">
      <c r="A97" s="28" t="s">
        <v>94</v>
      </c>
      <c r="B97" s="238"/>
      <c r="C97" s="239"/>
      <c r="D97" s="240"/>
      <c r="E97" s="31"/>
      <c r="F97" s="32" t="str">
        <f t="shared" si="1"/>
        <v xml:space="preserve"> </v>
      </c>
      <c r="G97" s="32"/>
      <c r="H97" s="240"/>
      <c r="I97" s="243"/>
      <c r="J97" s="241" t="str">
        <f>IF(ISBLANK(I97),"",VLOOKUP($I$7,DATAS!$A$2:$B$20,2,0))</f>
        <v/>
      </c>
      <c r="K97" s="241" t="str">
        <f>IF(ISBLANK(J97),"",VLOOKUP($J$7,DATAS!$U$2:$V$20,2,0))</f>
        <v>CADETS 2</v>
      </c>
      <c r="L97" s="225" t="e">
        <f>IF(ISBLANK(VLOOKUP($B97,'RECAP PLAN DE SEANCE ADULTE'!$F$1:$G$4,2,0)),"",VLOOKUP($B97,'RECAP PLAN DE SEANCE ADULTE'!$F$1:$G$4,2,0))</f>
        <v>#N/A</v>
      </c>
      <c r="M97" s="226"/>
      <c r="N97" s="249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7"/>
      <c r="AB97" s="38"/>
      <c r="AC97" s="38"/>
      <c r="AD97" s="38"/>
      <c r="AE97" s="38"/>
      <c r="AF97" s="285" t="str">
        <f>IF(ISBLANK($I97),"",VLOOKUP($I97,DATAS!$A$2:$BJ$20,54,0))</f>
        <v/>
      </c>
      <c r="AG97" s="285" t="str">
        <f>IF(ISBLANK($I97),"",VLOOKUP($I97,DATAS!$A$2:$BJ$20,55,0))</f>
        <v/>
      </c>
      <c r="AH97" s="285" t="str">
        <f>IF(ISBLANK($I97),"",VLOOKUP($I97,DATAS!$A$2:$BJ$20,56,0))</f>
        <v/>
      </c>
      <c r="AI97" s="285" t="str">
        <f>IF(ISBLANK($I97),"",VLOOKUP($I97,DATAS!$A$2:$BJ$20,57,0))</f>
        <v/>
      </c>
      <c r="AJ97" s="285" t="str">
        <f>IF(ISBLANK($I97),"",VLOOKUP($I97,DATAS!$A$2:$BJ$20,53,0))</f>
        <v/>
      </c>
      <c r="AK97" s="285" t="str">
        <f>IF(ISBLANK($I97),"",VLOOKUP($I97,DATAS!$A$2:$BJ$20,54,0))</f>
        <v/>
      </c>
      <c r="AL97" s="285" t="str">
        <f>IF(ISBLANK($I97),"",VLOOKUP($I97,DATAS!$A$2:$BJ$20,55,0))</f>
        <v/>
      </c>
      <c r="AM97" s="285" t="str">
        <f>IF(ISBLANK($I97),"",VLOOKUP($I97,DATAS!$A$2:$BJ$20,61,0))</f>
        <v/>
      </c>
      <c r="AN97" s="285" t="str">
        <f>IF(ISBLANK($I97),"",VLOOKUP($I97,DATAS!$A$2:$BJ$20,62,0))</f>
        <v/>
      </c>
      <c r="AO97" s="285" t="str">
        <f>IF(ISBLANK($I97),"",VLOOKUP($I97,DATAS!$A$2:$BJ$20,58,0))</f>
        <v/>
      </c>
    </row>
    <row r="98" spans="1:41" ht="23.25" customHeight="1" x14ac:dyDescent="0.2">
      <c r="A98" s="28" t="s">
        <v>95</v>
      </c>
      <c r="B98" s="238"/>
      <c r="C98" s="239"/>
      <c r="D98" s="240"/>
      <c r="E98" s="31"/>
      <c r="F98" s="32" t="str">
        <f t="shared" si="1"/>
        <v xml:space="preserve"> </v>
      </c>
      <c r="G98" s="32"/>
      <c r="H98" s="240"/>
      <c r="I98" s="243"/>
      <c r="J98" s="241" t="str">
        <f>IF(ISBLANK(I98),"",VLOOKUP($I$7,DATAS!$A$2:$B$20,2,0))</f>
        <v/>
      </c>
      <c r="K98" s="241" t="str">
        <f>IF(ISBLANK(J98),"",VLOOKUP($J$7,DATAS!$U$2:$V$20,2,0))</f>
        <v>CADETS 2</v>
      </c>
      <c r="L98" s="225" t="e">
        <f>IF(ISBLANK(VLOOKUP($B98,'RECAP PLAN DE SEANCE ADULTE'!$F$1:$G$4,2,0)),"",VLOOKUP($B98,'RECAP PLAN DE SEANCE ADULTE'!$F$1:$G$4,2,0))</f>
        <v>#N/A</v>
      </c>
      <c r="M98" s="226"/>
      <c r="N98" s="249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7"/>
      <c r="AB98" s="38"/>
      <c r="AC98" s="38"/>
      <c r="AD98" s="38"/>
      <c r="AE98" s="38"/>
      <c r="AF98" s="285" t="str">
        <f>IF(ISBLANK($I98),"",VLOOKUP($I98,DATAS!$A$2:$BJ$20,54,0))</f>
        <v/>
      </c>
      <c r="AG98" s="285" t="str">
        <f>IF(ISBLANK($I98),"",VLOOKUP($I98,DATAS!$A$2:$BJ$20,55,0))</f>
        <v/>
      </c>
      <c r="AH98" s="285" t="str">
        <f>IF(ISBLANK($I98),"",VLOOKUP($I98,DATAS!$A$2:$BJ$20,56,0))</f>
        <v/>
      </c>
      <c r="AI98" s="285" t="str">
        <f>IF(ISBLANK($I98),"",VLOOKUP($I98,DATAS!$A$2:$BJ$20,57,0))</f>
        <v/>
      </c>
      <c r="AJ98" s="285" t="str">
        <f>IF(ISBLANK($I98),"",VLOOKUP($I98,DATAS!$A$2:$BJ$20,53,0))</f>
        <v/>
      </c>
      <c r="AK98" s="285" t="str">
        <f>IF(ISBLANK($I98),"",VLOOKUP($I98,DATAS!$A$2:$BJ$20,54,0))</f>
        <v/>
      </c>
      <c r="AL98" s="285" t="str">
        <f>IF(ISBLANK($I98),"",VLOOKUP($I98,DATAS!$A$2:$BJ$20,55,0))</f>
        <v/>
      </c>
      <c r="AM98" s="285" t="str">
        <f>IF(ISBLANK($I98),"",VLOOKUP($I98,DATAS!$A$2:$BJ$20,61,0))</f>
        <v/>
      </c>
      <c r="AN98" s="285" t="str">
        <f>IF(ISBLANK($I98),"",VLOOKUP($I98,DATAS!$A$2:$BJ$20,62,0))</f>
        <v/>
      </c>
      <c r="AO98" s="285" t="str">
        <f>IF(ISBLANK($I98),"",VLOOKUP($I98,DATAS!$A$2:$BJ$20,58,0))</f>
        <v/>
      </c>
    </row>
    <row r="99" spans="1:41" ht="23.25" customHeight="1" x14ac:dyDescent="0.2">
      <c r="A99" s="28" t="s">
        <v>96</v>
      </c>
      <c r="B99" s="238"/>
      <c r="C99" s="239"/>
      <c r="D99" s="240"/>
      <c r="E99" s="31"/>
      <c r="F99" s="32" t="str">
        <f t="shared" si="1"/>
        <v xml:space="preserve"> </v>
      </c>
      <c r="G99" s="32"/>
      <c r="H99" s="240"/>
      <c r="I99" s="243"/>
      <c r="J99" s="241" t="str">
        <f>IF(ISBLANK(I99),"",VLOOKUP($I$7,DATAS!$A$2:$B$20,2,0))</f>
        <v/>
      </c>
      <c r="K99" s="241" t="str">
        <f>IF(ISBLANK(J99),"",VLOOKUP($J$7,DATAS!$U$2:$V$20,2,0))</f>
        <v>CADETS 2</v>
      </c>
      <c r="L99" s="225" t="e">
        <f>IF(ISBLANK(VLOOKUP($B99,'RECAP PLAN DE SEANCE ADULTE'!$F$1:$G$4,2,0)),"",VLOOKUP($B99,'RECAP PLAN DE SEANCE ADULTE'!$F$1:$G$4,2,0))</f>
        <v>#N/A</v>
      </c>
      <c r="M99" s="226"/>
      <c r="N99" s="249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7"/>
      <c r="AB99" s="38"/>
      <c r="AC99" s="38"/>
      <c r="AD99" s="38"/>
      <c r="AE99" s="38"/>
      <c r="AF99" s="285" t="str">
        <f>IF(ISBLANK($I99),"",VLOOKUP($I99,DATAS!$A$2:$BJ$20,54,0))</f>
        <v/>
      </c>
      <c r="AG99" s="285" t="str">
        <f>IF(ISBLANK($I99),"",VLOOKUP($I99,DATAS!$A$2:$BJ$20,55,0))</f>
        <v/>
      </c>
      <c r="AH99" s="285" t="str">
        <f>IF(ISBLANK($I99),"",VLOOKUP($I99,DATAS!$A$2:$BJ$20,56,0))</f>
        <v/>
      </c>
      <c r="AI99" s="285" t="str">
        <f>IF(ISBLANK($I99),"",VLOOKUP($I99,DATAS!$A$2:$BJ$20,57,0))</f>
        <v/>
      </c>
      <c r="AJ99" s="285" t="str">
        <f>IF(ISBLANK($I99),"",VLOOKUP($I99,DATAS!$A$2:$BJ$20,53,0))</f>
        <v/>
      </c>
      <c r="AK99" s="285" t="str">
        <f>IF(ISBLANK($I99),"",VLOOKUP($I99,DATAS!$A$2:$BJ$20,54,0))</f>
        <v/>
      </c>
      <c r="AL99" s="285" t="str">
        <f>IF(ISBLANK($I99),"",VLOOKUP($I99,DATAS!$A$2:$BJ$20,55,0))</f>
        <v/>
      </c>
      <c r="AM99" s="285" t="str">
        <f>IF(ISBLANK($I99),"",VLOOKUP($I99,DATAS!$A$2:$BJ$20,61,0))</f>
        <v/>
      </c>
      <c r="AN99" s="285" t="str">
        <f>IF(ISBLANK($I99),"",VLOOKUP($I99,DATAS!$A$2:$BJ$20,62,0))</f>
        <v/>
      </c>
      <c r="AO99" s="285" t="str">
        <f>IF(ISBLANK($I99),"",VLOOKUP($I99,DATAS!$A$2:$BJ$20,58,0))</f>
        <v/>
      </c>
    </row>
    <row r="100" spans="1:41" ht="23.25" customHeight="1" x14ac:dyDescent="0.2">
      <c r="A100" s="28" t="s">
        <v>97</v>
      </c>
      <c r="B100" s="238"/>
      <c r="C100" s="239"/>
      <c r="D100" s="240"/>
      <c r="E100" s="31"/>
      <c r="F100" s="32" t="str">
        <f t="shared" si="1"/>
        <v xml:space="preserve"> </v>
      </c>
      <c r="G100" s="32"/>
      <c r="H100" s="240"/>
      <c r="I100" s="243"/>
      <c r="J100" s="241" t="str">
        <f>IF(ISBLANK(I100),"",VLOOKUP($I$7,DATAS!$A$2:$B$20,2,0))</f>
        <v/>
      </c>
      <c r="K100" s="241" t="str">
        <f>IF(ISBLANK(J100),"",VLOOKUP($J$7,DATAS!$U$2:$V$20,2,0))</f>
        <v>CADETS 2</v>
      </c>
      <c r="L100" s="225" t="e">
        <f>IF(ISBLANK(VLOOKUP($B100,'RECAP PLAN DE SEANCE ADULTE'!$F$1:$G$4,2,0)),"",VLOOKUP($B100,'RECAP PLAN DE SEANCE ADULTE'!$F$1:$G$4,2,0))</f>
        <v>#N/A</v>
      </c>
      <c r="M100" s="226"/>
      <c r="N100" s="249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7"/>
      <c r="AB100" s="38"/>
      <c r="AC100" s="38"/>
      <c r="AD100" s="38"/>
      <c r="AE100" s="38"/>
      <c r="AF100" s="285" t="str">
        <f>IF(ISBLANK($I100),"",VLOOKUP($I100,DATAS!$A$2:$BJ$20,54,0))</f>
        <v/>
      </c>
      <c r="AG100" s="285" t="str">
        <f>IF(ISBLANK($I100),"",VLOOKUP($I100,DATAS!$A$2:$BJ$20,55,0))</f>
        <v/>
      </c>
      <c r="AH100" s="285" t="str">
        <f>IF(ISBLANK($I100),"",VLOOKUP($I100,DATAS!$A$2:$BJ$20,56,0))</f>
        <v/>
      </c>
      <c r="AI100" s="285" t="str">
        <f>IF(ISBLANK($I100),"",VLOOKUP($I100,DATAS!$A$2:$BJ$20,57,0))</f>
        <v/>
      </c>
      <c r="AJ100" s="285" t="str">
        <f>IF(ISBLANK($I100),"",VLOOKUP($I100,DATAS!$A$2:$BJ$20,53,0))</f>
        <v/>
      </c>
      <c r="AK100" s="285" t="str">
        <f>IF(ISBLANK($I100),"",VLOOKUP($I100,DATAS!$A$2:$BJ$20,54,0))</f>
        <v/>
      </c>
      <c r="AL100" s="285" t="str">
        <f>IF(ISBLANK($I100),"",VLOOKUP($I100,DATAS!$A$2:$BJ$20,55,0))</f>
        <v/>
      </c>
      <c r="AM100" s="285" t="str">
        <f>IF(ISBLANK($I100),"",VLOOKUP($I100,DATAS!$A$2:$BJ$20,61,0))</f>
        <v/>
      </c>
      <c r="AN100" s="285" t="str">
        <f>IF(ISBLANK($I100),"",VLOOKUP($I100,DATAS!$A$2:$BJ$20,62,0))</f>
        <v/>
      </c>
      <c r="AO100" s="285" t="str">
        <f>IF(ISBLANK($I100),"",VLOOKUP($I100,DATAS!$A$2:$BJ$20,58,0))</f>
        <v/>
      </c>
    </row>
    <row r="101" spans="1:41" ht="23.25" customHeight="1" x14ac:dyDescent="0.2">
      <c r="A101" s="28" t="s">
        <v>98</v>
      </c>
      <c r="B101" s="238"/>
      <c r="C101" s="239"/>
      <c r="D101" s="240"/>
      <c r="E101" s="31"/>
      <c r="F101" s="32" t="str">
        <f t="shared" si="1"/>
        <v xml:space="preserve"> </v>
      </c>
      <c r="G101" s="32"/>
      <c r="H101" s="240"/>
      <c r="I101" s="243"/>
      <c r="J101" s="241" t="str">
        <f>IF(ISBLANK(I101),"",VLOOKUP($I$7,DATAS!$A$2:$B$20,2,0))</f>
        <v/>
      </c>
      <c r="K101" s="241" t="str">
        <f>IF(ISBLANK(J101),"",VLOOKUP($J$7,DATAS!$U$2:$V$20,2,0))</f>
        <v>CADETS 2</v>
      </c>
      <c r="L101" s="225" t="e">
        <f>IF(ISBLANK(VLOOKUP($B101,'RECAP PLAN DE SEANCE ADULTE'!$F$1:$G$4,2,0)),"",VLOOKUP($B101,'RECAP PLAN DE SEANCE ADULTE'!$F$1:$G$4,2,0))</f>
        <v>#N/A</v>
      </c>
      <c r="M101" s="226"/>
      <c r="N101" s="249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7"/>
      <c r="AB101" s="38"/>
      <c r="AC101" s="38"/>
      <c r="AD101" s="38"/>
      <c r="AE101" s="38"/>
      <c r="AF101" s="285" t="str">
        <f>IF(ISBLANK($I101),"",VLOOKUP($I101,DATAS!$A$2:$BJ$20,54,0))</f>
        <v/>
      </c>
      <c r="AG101" s="285" t="str">
        <f>IF(ISBLANK($I101),"",VLOOKUP($I101,DATAS!$A$2:$BJ$20,55,0))</f>
        <v/>
      </c>
      <c r="AH101" s="285" t="str">
        <f>IF(ISBLANK($I101),"",VLOOKUP($I101,DATAS!$A$2:$BJ$20,56,0))</f>
        <v/>
      </c>
      <c r="AI101" s="285" t="str">
        <f>IF(ISBLANK($I101),"",VLOOKUP($I101,DATAS!$A$2:$BJ$20,57,0))</f>
        <v/>
      </c>
      <c r="AJ101" s="285" t="str">
        <f>IF(ISBLANK($I101),"",VLOOKUP($I101,DATAS!$A$2:$BJ$20,53,0))</f>
        <v/>
      </c>
      <c r="AK101" s="285" t="str">
        <f>IF(ISBLANK($I101),"",VLOOKUP($I101,DATAS!$A$2:$BJ$20,54,0))</f>
        <v/>
      </c>
      <c r="AL101" s="285" t="str">
        <f>IF(ISBLANK($I101),"",VLOOKUP($I101,DATAS!$A$2:$BJ$20,55,0))</f>
        <v/>
      </c>
      <c r="AM101" s="285" t="str">
        <f>IF(ISBLANK($I101),"",VLOOKUP($I101,DATAS!$A$2:$BJ$20,61,0))</f>
        <v/>
      </c>
      <c r="AN101" s="285" t="str">
        <f>IF(ISBLANK($I101),"",VLOOKUP($I101,DATAS!$A$2:$BJ$20,62,0))</f>
        <v/>
      </c>
      <c r="AO101" s="285" t="str">
        <f>IF(ISBLANK($I101),"",VLOOKUP($I101,DATAS!$A$2:$BJ$20,58,0))</f>
        <v/>
      </c>
    </row>
    <row r="102" spans="1:41" ht="23.25" customHeight="1" x14ac:dyDescent="0.2">
      <c r="A102" s="28" t="s">
        <v>99</v>
      </c>
      <c r="B102" s="238"/>
      <c r="C102" s="239"/>
      <c r="D102" s="240"/>
      <c r="E102" s="31"/>
      <c r="F102" s="32" t="str">
        <f t="shared" si="1"/>
        <v xml:space="preserve"> </v>
      </c>
      <c r="G102" s="32"/>
      <c r="H102" s="240"/>
      <c r="I102" s="243"/>
      <c r="J102" s="241" t="str">
        <f>IF(ISBLANK(I102),"",VLOOKUP($I$7,DATAS!$A$2:$B$20,2,0))</f>
        <v/>
      </c>
      <c r="K102" s="241" t="str">
        <f>IF(ISBLANK(J102),"",VLOOKUP($J$7,DATAS!$U$2:$V$20,2,0))</f>
        <v>CADETS 2</v>
      </c>
      <c r="L102" s="225" t="e">
        <f>IF(ISBLANK(VLOOKUP($B102,'RECAP PLAN DE SEANCE ADULTE'!$F$1:$G$4,2,0)),"",VLOOKUP($B102,'RECAP PLAN DE SEANCE ADULTE'!$F$1:$G$4,2,0))</f>
        <v>#N/A</v>
      </c>
      <c r="M102" s="226"/>
      <c r="N102" s="249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7"/>
      <c r="AB102" s="38"/>
      <c r="AC102" s="38"/>
      <c r="AD102" s="38"/>
      <c r="AE102" s="38"/>
      <c r="AF102" s="285" t="str">
        <f>IF(ISBLANK($I102),"",VLOOKUP($I102,DATAS!$A$2:$BJ$20,54,0))</f>
        <v/>
      </c>
      <c r="AG102" s="285" t="str">
        <f>IF(ISBLANK($I102),"",VLOOKUP($I102,DATAS!$A$2:$BJ$20,55,0))</f>
        <v/>
      </c>
      <c r="AH102" s="285" t="str">
        <f>IF(ISBLANK($I102),"",VLOOKUP($I102,DATAS!$A$2:$BJ$20,56,0))</f>
        <v/>
      </c>
      <c r="AI102" s="285" t="str">
        <f>IF(ISBLANK($I102),"",VLOOKUP($I102,DATAS!$A$2:$BJ$20,57,0))</f>
        <v/>
      </c>
      <c r="AJ102" s="285" t="str">
        <f>IF(ISBLANK($I102),"",VLOOKUP($I102,DATAS!$A$2:$BJ$20,53,0))</f>
        <v/>
      </c>
      <c r="AK102" s="285" t="str">
        <f>IF(ISBLANK($I102),"",VLOOKUP($I102,DATAS!$A$2:$BJ$20,54,0))</f>
        <v/>
      </c>
      <c r="AL102" s="285" t="str">
        <f>IF(ISBLANK($I102),"",VLOOKUP($I102,DATAS!$A$2:$BJ$20,55,0))</f>
        <v/>
      </c>
      <c r="AM102" s="285" t="str">
        <f>IF(ISBLANK($I102),"",VLOOKUP($I102,DATAS!$A$2:$BJ$20,61,0))</f>
        <v/>
      </c>
      <c r="AN102" s="285" t="str">
        <f>IF(ISBLANK($I102),"",VLOOKUP($I102,DATAS!$A$2:$BJ$20,62,0))</f>
        <v/>
      </c>
      <c r="AO102" s="285" t="str">
        <f>IF(ISBLANK($I102),"",VLOOKUP($I102,DATAS!$A$2:$BJ$20,58,0))</f>
        <v/>
      </c>
    </row>
    <row r="103" spans="1:41" ht="23.25" customHeight="1" x14ac:dyDescent="0.2">
      <c r="A103" s="28" t="s">
        <v>100</v>
      </c>
      <c r="B103" s="238"/>
      <c r="C103" s="239"/>
      <c r="D103" s="240"/>
      <c r="E103" s="31"/>
      <c r="F103" s="32" t="str">
        <f t="shared" si="1"/>
        <v xml:space="preserve"> </v>
      </c>
      <c r="G103" s="32"/>
      <c r="H103" s="240"/>
      <c r="I103" s="243"/>
      <c r="J103" s="241" t="str">
        <f>IF(ISBLANK(I103),"",VLOOKUP($I$7,DATAS!$A$2:$B$20,2,0))</f>
        <v/>
      </c>
      <c r="K103" s="241" t="str">
        <f>IF(ISBLANK(J103),"",VLOOKUP($J$7,DATAS!$U$2:$V$20,2,0))</f>
        <v>CADETS 2</v>
      </c>
      <c r="L103" s="225" t="e">
        <f>IF(ISBLANK(VLOOKUP($B103,'RECAP PLAN DE SEANCE ADULTE'!$F$1:$G$4,2,0)),"",VLOOKUP($B103,'RECAP PLAN DE SEANCE ADULTE'!$F$1:$G$4,2,0))</f>
        <v>#N/A</v>
      </c>
      <c r="M103" s="226"/>
      <c r="N103" s="249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7"/>
      <c r="AB103" s="38"/>
      <c r="AC103" s="38"/>
      <c r="AD103" s="38"/>
      <c r="AE103" s="38"/>
      <c r="AF103" s="285" t="str">
        <f>IF(ISBLANK($I103),"",VLOOKUP($I103,DATAS!$A$2:$BJ$20,54,0))</f>
        <v/>
      </c>
      <c r="AG103" s="285" t="str">
        <f>IF(ISBLANK($I103),"",VLOOKUP($I103,DATAS!$A$2:$BJ$20,55,0))</f>
        <v/>
      </c>
      <c r="AH103" s="285" t="str">
        <f>IF(ISBLANK($I103),"",VLOOKUP($I103,DATAS!$A$2:$BJ$20,56,0))</f>
        <v/>
      </c>
      <c r="AI103" s="285" t="str">
        <f>IF(ISBLANK($I103),"",VLOOKUP($I103,DATAS!$A$2:$BJ$20,57,0))</f>
        <v/>
      </c>
      <c r="AJ103" s="285" t="str">
        <f>IF(ISBLANK($I103),"",VLOOKUP($I103,DATAS!$A$2:$BJ$20,53,0))</f>
        <v/>
      </c>
      <c r="AK103" s="285" t="str">
        <f>IF(ISBLANK($I103),"",VLOOKUP($I103,DATAS!$A$2:$BJ$20,54,0))</f>
        <v/>
      </c>
      <c r="AL103" s="285" t="str">
        <f>IF(ISBLANK($I103),"",VLOOKUP($I103,DATAS!$A$2:$BJ$20,55,0))</f>
        <v/>
      </c>
      <c r="AM103" s="285" t="str">
        <f>IF(ISBLANK($I103),"",VLOOKUP($I103,DATAS!$A$2:$BJ$20,61,0))</f>
        <v/>
      </c>
      <c r="AN103" s="285" t="str">
        <f>IF(ISBLANK($I103),"",VLOOKUP($I103,DATAS!$A$2:$BJ$20,62,0))</f>
        <v/>
      </c>
      <c r="AO103" s="285" t="str">
        <f>IF(ISBLANK($I103),"",VLOOKUP($I103,DATAS!$A$2:$BJ$20,58,0))</f>
        <v/>
      </c>
    </row>
    <row r="104" spans="1:41" ht="23.25" customHeight="1" x14ac:dyDescent="0.2">
      <c r="A104" s="28" t="s">
        <v>101</v>
      </c>
      <c r="B104" s="238"/>
      <c r="C104" s="239"/>
      <c r="D104" s="240"/>
      <c r="E104" s="31"/>
      <c r="F104" s="32" t="str">
        <f t="shared" si="1"/>
        <v xml:space="preserve"> </v>
      </c>
      <c r="G104" s="32"/>
      <c r="H104" s="240"/>
      <c r="I104" s="243"/>
      <c r="J104" s="241" t="str">
        <f>IF(ISBLANK(I104),"",VLOOKUP($I$7,DATAS!$A$2:$B$20,2,0))</f>
        <v/>
      </c>
      <c r="K104" s="241" t="str">
        <f>IF(ISBLANK(J104),"",VLOOKUP($J$7,DATAS!$U$2:$V$20,2,0))</f>
        <v>CADETS 2</v>
      </c>
      <c r="L104" s="225" t="e">
        <f>IF(ISBLANK(VLOOKUP($B104,'RECAP PLAN DE SEANCE ADULTE'!$F$1:$G$4,2,0)),"",VLOOKUP($B104,'RECAP PLAN DE SEANCE ADULTE'!$F$1:$G$4,2,0))</f>
        <v>#N/A</v>
      </c>
      <c r="M104" s="226"/>
      <c r="N104" s="249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7"/>
      <c r="AB104" s="38"/>
      <c r="AC104" s="38"/>
      <c r="AD104" s="38"/>
      <c r="AE104" s="38"/>
      <c r="AF104" s="285" t="str">
        <f>IF(ISBLANK($I104),"",VLOOKUP($I104,DATAS!$A$2:$BJ$20,54,0))</f>
        <v/>
      </c>
      <c r="AG104" s="285" t="str">
        <f>IF(ISBLANK($I104),"",VLOOKUP($I104,DATAS!$A$2:$BJ$20,55,0))</f>
        <v/>
      </c>
      <c r="AH104" s="285" t="str">
        <f>IF(ISBLANK($I104),"",VLOOKUP($I104,DATAS!$A$2:$BJ$20,56,0))</f>
        <v/>
      </c>
      <c r="AI104" s="285" t="str">
        <f>IF(ISBLANK($I104),"",VLOOKUP($I104,DATAS!$A$2:$BJ$20,57,0))</f>
        <v/>
      </c>
      <c r="AJ104" s="285" t="str">
        <f>IF(ISBLANK($I104),"",VLOOKUP($I104,DATAS!$A$2:$BJ$20,53,0))</f>
        <v/>
      </c>
      <c r="AK104" s="285" t="str">
        <f>IF(ISBLANK($I104),"",VLOOKUP($I104,DATAS!$A$2:$BJ$20,54,0))</f>
        <v/>
      </c>
      <c r="AL104" s="285" t="str">
        <f>IF(ISBLANK($I104),"",VLOOKUP($I104,DATAS!$A$2:$BJ$20,55,0))</f>
        <v/>
      </c>
      <c r="AM104" s="285" t="str">
        <f>IF(ISBLANK($I104),"",VLOOKUP($I104,DATAS!$A$2:$BJ$20,61,0))</f>
        <v/>
      </c>
      <c r="AN104" s="285" t="str">
        <f>IF(ISBLANK($I104),"",VLOOKUP($I104,DATAS!$A$2:$BJ$20,62,0))</f>
        <v/>
      </c>
      <c r="AO104" s="285" t="str">
        <f>IF(ISBLANK($I104),"",VLOOKUP($I104,DATAS!$A$2:$BJ$20,58,0))</f>
        <v/>
      </c>
    </row>
    <row r="105" spans="1:41" ht="23.25" customHeight="1" x14ac:dyDescent="0.2">
      <c r="A105" s="28" t="s">
        <v>102</v>
      </c>
      <c r="B105" s="238"/>
      <c r="C105" s="239"/>
      <c r="D105" s="240"/>
      <c r="E105" s="31"/>
      <c r="F105" s="32" t="str">
        <f t="shared" si="1"/>
        <v xml:space="preserve"> </v>
      </c>
      <c r="G105" s="32"/>
      <c r="H105" s="240"/>
      <c r="I105" s="243"/>
      <c r="J105" s="241" t="str">
        <f>IF(ISBLANK(I105),"",VLOOKUP($I$7,DATAS!$A$2:$B$20,2,0))</f>
        <v/>
      </c>
      <c r="K105" s="241" t="str">
        <f>IF(ISBLANK(J105),"",VLOOKUP($J$7,DATAS!$U$2:$V$20,2,0))</f>
        <v>CADETS 2</v>
      </c>
      <c r="L105" s="225" t="e">
        <f>IF(ISBLANK(VLOOKUP($B105,'RECAP PLAN DE SEANCE ADULTE'!$F$1:$G$4,2,0)),"",VLOOKUP($B105,'RECAP PLAN DE SEANCE ADULTE'!$F$1:$G$4,2,0))</f>
        <v>#N/A</v>
      </c>
      <c r="M105" s="226"/>
      <c r="N105" s="35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7"/>
      <c r="AB105" s="38"/>
      <c r="AC105" s="38"/>
      <c r="AD105" s="38"/>
      <c r="AE105" s="38"/>
      <c r="AF105" s="285" t="str">
        <f>IF(ISBLANK($I105),"",VLOOKUP($I105,DATAS!$A$2:$BJ$20,54,0))</f>
        <v/>
      </c>
      <c r="AG105" s="285" t="str">
        <f>IF(ISBLANK($I105),"",VLOOKUP($I105,DATAS!$A$2:$BJ$20,55,0))</f>
        <v/>
      </c>
      <c r="AH105" s="285" t="str">
        <f>IF(ISBLANK($I105),"",VLOOKUP($I105,DATAS!$A$2:$BJ$20,56,0))</f>
        <v/>
      </c>
      <c r="AI105" s="285" t="str">
        <f>IF(ISBLANK($I105),"",VLOOKUP($I105,DATAS!$A$2:$BJ$20,57,0))</f>
        <v/>
      </c>
      <c r="AJ105" s="285" t="str">
        <f>IF(ISBLANK($I105),"",VLOOKUP($I105,DATAS!$A$2:$BJ$20,53,0))</f>
        <v/>
      </c>
      <c r="AK105" s="285" t="str">
        <f>IF(ISBLANK($I105),"",VLOOKUP($I105,DATAS!$A$2:$BJ$20,54,0))</f>
        <v/>
      </c>
      <c r="AL105" s="285" t="str">
        <f>IF(ISBLANK($I105),"",VLOOKUP($I105,DATAS!$A$2:$BJ$20,55,0))</f>
        <v/>
      </c>
      <c r="AM105" s="285" t="str">
        <f>IF(ISBLANK($I105),"",VLOOKUP($I105,DATAS!$A$2:$BJ$20,61,0))</f>
        <v/>
      </c>
      <c r="AN105" s="285" t="str">
        <f>IF(ISBLANK($I105),"",VLOOKUP($I105,DATAS!$A$2:$BJ$20,62,0))</f>
        <v/>
      </c>
      <c r="AO105" s="285" t="str">
        <f>IF(ISBLANK($I105),"",VLOOKUP($I105,DATAS!$A$2:$BJ$20,58,0))</f>
        <v/>
      </c>
    </row>
    <row r="106" spans="1:41" ht="23.25" customHeight="1" x14ac:dyDescent="0.2">
      <c r="A106" s="28" t="s">
        <v>103</v>
      </c>
      <c r="B106" s="238"/>
      <c r="C106" s="239"/>
      <c r="D106" s="240"/>
      <c r="E106" s="31"/>
      <c r="F106" s="32" t="str">
        <f t="shared" si="1"/>
        <v xml:space="preserve"> </v>
      </c>
      <c r="G106" s="32"/>
      <c r="H106" s="240"/>
      <c r="I106" s="243"/>
      <c r="J106" s="241" t="str">
        <f>IF(ISBLANK(I106),"",VLOOKUP($I$7,DATAS!$A$2:$B$20,2,0))</f>
        <v/>
      </c>
      <c r="K106" s="241" t="str">
        <f>IF(ISBLANK(J106),"",VLOOKUP($J$7,DATAS!$U$2:$V$20,2,0))</f>
        <v>CADETS 2</v>
      </c>
      <c r="L106" s="225" t="e">
        <f>IF(ISBLANK(VLOOKUP($B106,'RECAP PLAN DE SEANCE ADULTE'!$F$1:$G$4,2,0)),"",VLOOKUP($B106,'RECAP PLAN DE SEANCE ADULTE'!$F$1:$G$4,2,0))</f>
        <v>#N/A</v>
      </c>
      <c r="M106" s="226"/>
      <c r="N106" s="35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7"/>
      <c r="AB106" s="38"/>
      <c r="AC106" s="38"/>
      <c r="AD106" s="38"/>
      <c r="AE106" s="38"/>
      <c r="AF106" s="285" t="str">
        <f>IF(ISBLANK($I106),"",VLOOKUP($I106,DATAS!$A$2:$BJ$20,54,0))</f>
        <v/>
      </c>
      <c r="AG106" s="285" t="str">
        <f>IF(ISBLANK($I106),"",VLOOKUP($I106,DATAS!$A$2:$BJ$20,55,0))</f>
        <v/>
      </c>
      <c r="AH106" s="285" t="str">
        <f>IF(ISBLANK($I106),"",VLOOKUP($I106,DATAS!$A$2:$BJ$20,56,0))</f>
        <v/>
      </c>
      <c r="AI106" s="285" t="str">
        <f>IF(ISBLANK($I106),"",VLOOKUP($I106,DATAS!$A$2:$BJ$20,57,0))</f>
        <v/>
      </c>
      <c r="AJ106" s="285" t="str">
        <f>IF(ISBLANK($I106),"",VLOOKUP($I106,DATAS!$A$2:$BJ$20,53,0))</f>
        <v/>
      </c>
      <c r="AK106" s="285" t="str">
        <f>IF(ISBLANK($I106),"",VLOOKUP($I106,DATAS!$A$2:$BJ$20,54,0))</f>
        <v/>
      </c>
      <c r="AL106" s="285" t="str">
        <f>IF(ISBLANK($I106),"",VLOOKUP($I106,DATAS!$A$2:$BJ$20,55,0))</f>
        <v/>
      </c>
      <c r="AM106" s="285" t="str">
        <f>IF(ISBLANK($I106),"",VLOOKUP($I106,DATAS!$A$2:$BJ$20,61,0))</f>
        <v/>
      </c>
      <c r="AN106" s="285" t="str">
        <f>IF(ISBLANK($I106),"",VLOOKUP($I106,DATAS!$A$2:$BJ$20,62,0))</f>
        <v/>
      </c>
      <c r="AO106" s="285" t="str">
        <f>IF(ISBLANK($I106),"",VLOOKUP($I106,DATAS!$A$2:$BJ$20,58,0))</f>
        <v/>
      </c>
    </row>
    <row r="107" spans="1:41" ht="23.25" customHeight="1" x14ac:dyDescent="0.2">
      <c r="A107" s="28" t="s">
        <v>104</v>
      </c>
      <c r="B107" s="238"/>
      <c r="C107" s="239"/>
      <c r="D107" s="240"/>
      <c r="E107" s="31"/>
      <c r="F107" s="32" t="str">
        <f t="shared" si="1"/>
        <v xml:space="preserve"> </v>
      </c>
      <c r="G107" s="32"/>
      <c r="H107" s="240"/>
      <c r="I107" s="243"/>
      <c r="J107" s="241" t="str">
        <f>IF(ISBLANK(I107),"",VLOOKUP($I$7,DATAS!$A$2:$B$20,2,0))</f>
        <v/>
      </c>
      <c r="K107" s="241" t="str">
        <f>IF(ISBLANK(J107),"",VLOOKUP($J$7,DATAS!$U$2:$V$20,2,0))</f>
        <v>CADETS 2</v>
      </c>
      <c r="L107" s="225" t="e">
        <f>IF(ISBLANK(VLOOKUP($B107,'RECAP PLAN DE SEANCE ADULTE'!$F$1:$G$4,2,0)),"",VLOOKUP($B107,'RECAP PLAN DE SEANCE ADULTE'!$F$1:$G$4,2,0))</f>
        <v>#N/A</v>
      </c>
      <c r="M107" s="226"/>
      <c r="N107" s="35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7"/>
      <c r="AB107" s="38"/>
      <c r="AC107" s="38"/>
      <c r="AD107" s="38"/>
      <c r="AE107" s="38"/>
      <c r="AF107" s="285" t="str">
        <f>IF(ISBLANK($I107),"",VLOOKUP($I107,DATAS!$A$2:$BJ$20,54,0))</f>
        <v/>
      </c>
      <c r="AG107" s="285" t="str">
        <f>IF(ISBLANK($I107),"",VLOOKUP($I107,DATAS!$A$2:$BJ$20,55,0))</f>
        <v/>
      </c>
      <c r="AH107" s="285" t="str">
        <f>IF(ISBLANK($I107),"",VLOOKUP($I107,DATAS!$A$2:$BJ$20,56,0))</f>
        <v/>
      </c>
      <c r="AI107" s="285" t="str">
        <f>IF(ISBLANK($I107),"",VLOOKUP($I107,DATAS!$A$2:$BJ$20,57,0))</f>
        <v/>
      </c>
      <c r="AJ107" s="285" t="str">
        <f>IF(ISBLANK($I107),"",VLOOKUP($I107,DATAS!$A$2:$BJ$20,53,0))</f>
        <v/>
      </c>
      <c r="AK107" s="285" t="str">
        <f>IF(ISBLANK($I107),"",VLOOKUP($I107,DATAS!$A$2:$BJ$20,54,0))</f>
        <v/>
      </c>
      <c r="AL107" s="285" t="str">
        <f>IF(ISBLANK($I107),"",VLOOKUP($I107,DATAS!$A$2:$BJ$20,55,0))</f>
        <v/>
      </c>
      <c r="AM107" s="285" t="str">
        <f>IF(ISBLANK($I107),"",VLOOKUP($I107,DATAS!$A$2:$BJ$20,61,0))</f>
        <v/>
      </c>
      <c r="AN107" s="285" t="str">
        <f>IF(ISBLANK($I107),"",VLOOKUP($I107,DATAS!$A$2:$BJ$20,62,0))</f>
        <v/>
      </c>
      <c r="AO107" s="285" t="str">
        <f>IF(ISBLANK($I107),"",VLOOKUP($I107,DATAS!$A$2:$BJ$20,58,0))</f>
        <v/>
      </c>
    </row>
    <row r="108" spans="1:41" ht="23.25" customHeight="1" x14ac:dyDescent="0.2">
      <c r="A108" s="28" t="s">
        <v>105</v>
      </c>
      <c r="B108" s="238"/>
      <c r="C108" s="239"/>
      <c r="D108" s="240"/>
      <c r="E108" s="31"/>
      <c r="F108" s="32" t="str">
        <f t="shared" si="1"/>
        <v xml:space="preserve"> </v>
      </c>
      <c r="G108" s="32"/>
      <c r="H108" s="240"/>
      <c r="I108" s="243"/>
      <c r="J108" s="241" t="str">
        <f>IF(ISBLANK(I108),"",VLOOKUP($I$7,DATAS!$A$2:$B$20,2,0))</f>
        <v/>
      </c>
      <c r="K108" s="241" t="str">
        <f>IF(ISBLANK(J108),"",VLOOKUP($J$7,DATAS!$U$2:$V$20,2,0))</f>
        <v>CADETS 2</v>
      </c>
      <c r="L108" s="225" t="e">
        <f>IF(ISBLANK(VLOOKUP($B108,'RECAP PLAN DE SEANCE ADULTE'!$F$1:$G$4,2,0)),"",VLOOKUP($B108,'RECAP PLAN DE SEANCE ADULTE'!$F$1:$G$4,2,0))</f>
        <v>#N/A</v>
      </c>
      <c r="M108" s="226"/>
      <c r="N108" s="35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7"/>
      <c r="AB108" s="38"/>
      <c r="AC108" s="38"/>
      <c r="AD108" s="38"/>
      <c r="AE108" s="38"/>
      <c r="AF108" s="285" t="str">
        <f>IF(ISBLANK($I108),"",VLOOKUP($I108,DATAS!$A$2:$BJ$20,54,0))</f>
        <v/>
      </c>
      <c r="AG108" s="285" t="str">
        <f>IF(ISBLANK($I108),"",VLOOKUP($I108,DATAS!$A$2:$BJ$20,55,0))</f>
        <v/>
      </c>
      <c r="AH108" s="285" t="str">
        <f>IF(ISBLANK($I108),"",VLOOKUP($I108,DATAS!$A$2:$BJ$20,56,0))</f>
        <v/>
      </c>
      <c r="AI108" s="285" t="str">
        <f>IF(ISBLANK($I108),"",VLOOKUP($I108,DATAS!$A$2:$BJ$20,57,0))</f>
        <v/>
      </c>
      <c r="AJ108" s="285" t="str">
        <f>IF(ISBLANK($I108),"",VLOOKUP($I108,DATAS!$A$2:$BJ$20,53,0))</f>
        <v/>
      </c>
      <c r="AK108" s="285" t="str">
        <f>IF(ISBLANK($I108),"",VLOOKUP($I108,DATAS!$A$2:$BJ$20,54,0))</f>
        <v/>
      </c>
      <c r="AL108" s="285" t="str">
        <f>IF(ISBLANK($I108),"",VLOOKUP($I108,DATAS!$A$2:$BJ$20,55,0))</f>
        <v/>
      </c>
      <c r="AM108" s="285" t="str">
        <f>IF(ISBLANK($I108),"",VLOOKUP($I108,DATAS!$A$2:$BJ$20,61,0))</f>
        <v/>
      </c>
      <c r="AN108" s="285" t="str">
        <f>IF(ISBLANK($I108),"",VLOOKUP($I108,DATAS!$A$2:$BJ$20,62,0))</f>
        <v/>
      </c>
      <c r="AO108" s="285" t="str">
        <f>IF(ISBLANK($I108),"",VLOOKUP($I108,DATAS!$A$2:$BJ$20,58,0))</f>
        <v/>
      </c>
    </row>
    <row r="109" spans="1:41" ht="23.25" customHeight="1" x14ac:dyDescent="0.2">
      <c r="A109" s="28" t="s">
        <v>106</v>
      </c>
      <c r="B109" s="238"/>
      <c r="C109" s="239"/>
      <c r="D109" s="240"/>
      <c r="E109" s="31"/>
      <c r="F109" s="32" t="str">
        <f t="shared" si="1"/>
        <v xml:space="preserve"> </v>
      </c>
      <c r="G109" s="32"/>
      <c r="H109" s="240"/>
      <c r="I109" s="243"/>
      <c r="J109" s="241" t="str">
        <f>IF(ISBLANK(I109),"",VLOOKUP($I$7,DATAS!$A$2:$B$20,2,0))</f>
        <v/>
      </c>
      <c r="K109" s="241" t="str">
        <f>IF(ISBLANK(J109),"",VLOOKUP($J$7,DATAS!$U$2:$V$20,2,0))</f>
        <v>CADETS 2</v>
      </c>
      <c r="L109" s="225" t="e">
        <f>IF(ISBLANK(VLOOKUP($B109,'RECAP PLAN DE SEANCE ADULTE'!$F$1:$G$4,2,0)),"",VLOOKUP($B109,'RECAP PLAN DE SEANCE ADULTE'!$F$1:$G$4,2,0))</f>
        <v>#N/A</v>
      </c>
      <c r="M109" s="226"/>
      <c r="N109" s="35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7"/>
      <c r="AB109" s="38"/>
      <c r="AC109" s="38"/>
      <c r="AD109" s="38"/>
      <c r="AE109" s="38"/>
      <c r="AF109" s="285" t="str">
        <f>IF(ISBLANK($I109),"",VLOOKUP($I109,DATAS!$A$2:$BJ$20,54,0))</f>
        <v/>
      </c>
      <c r="AG109" s="285" t="str">
        <f>IF(ISBLANK($I109),"",VLOOKUP($I109,DATAS!$A$2:$BJ$20,55,0))</f>
        <v/>
      </c>
      <c r="AH109" s="285" t="str">
        <f>IF(ISBLANK($I109),"",VLOOKUP($I109,DATAS!$A$2:$BJ$20,56,0))</f>
        <v/>
      </c>
      <c r="AI109" s="285" t="str">
        <f>IF(ISBLANK($I109),"",VLOOKUP($I109,DATAS!$A$2:$BJ$20,57,0))</f>
        <v/>
      </c>
      <c r="AJ109" s="285" t="str">
        <f>IF(ISBLANK($I109),"",VLOOKUP($I109,DATAS!$A$2:$BJ$20,53,0))</f>
        <v/>
      </c>
      <c r="AK109" s="285" t="str">
        <f>IF(ISBLANK($I109),"",VLOOKUP($I109,DATAS!$A$2:$BJ$20,54,0))</f>
        <v/>
      </c>
      <c r="AL109" s="285" t="str">
        <f>IF(ISBLANK($I109),"",VLOOKUP($I109,DATAS!$A$2:$BJ$20,55,0))</f>
        <v/>
      </c>
      <c r="AM109" s="285" t="str">
        <f>IF(ISBLANK($I109),"",VLOOKUP($I109,DATAS!$A$2:$BJ$20,61,0))</f>
        <v/>
      </c>
      <c r="AN109" s="285" t="str">
        <f>IF(ISBLANK($I109),"",VLOOKUP($I109,DATAS!$A$2:$BJ$20,62,0))</f>
        <v/>
      </c>
      <c r="AO109" s="285" t="str">
        <f>IF(ISBLANK($I109),"",VLOOKUP($I109,DATAS!$A$2:$BJ$20,58,0))</f>
        <v/>
      </c>
    </row>
    <row r="110" spans="1:41" ht="23.25" customHeight="1" x14ac:dyDescent="0.2">
      <c r="A110" s="28" t="s">
        <v>107</v>
      </c>
      <c r="B110" s="238"/>
      <c r="C110" s="239"/>
      <c r="D110" s="240"/>
      <c r="E110" s="31"/>
      <c r="F110" s="32" t="str">
        <f t="shared" si="1"/>
        <v xml:space="preserve"> </v>
      </c>
      <c r="G110" s="32"/>
      <c r="H110" s="240"/>
      <c r="I110" s="243"/>
      <c r="J110" s="241" t="str">
        <f>IF(ISBLANK(I110),"",VLOOKUP($I$7,DATAS!$A$2:$B$20,2,0))</f>
        <v/>
      </c>
      <c r="K110" s="241" t="str">
        <f>IF(ISBLANK(J110),"",VLOOKUP($J$7,DATAS!$U$2:$V$20,2,0))</f>
        <v>CADETS 2</v>
      </c>
      <c r="L110" s="225" t="e">
        <f>IF(ISBLANK(VLOOKUP($B110,'RECAP PLAN DE SEANCE ADULTE'!$F$1:$G$4,2,0)),"",VLOOKUP($B110,'RECAP PLAN DE SEANCE ADULTE'!$F$1:$G$4,2,0))</f>
        <v>#N/A</v>
      </c>
      <c r="M110" s="226"/>
      <c r="N110" s="35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7"/>
      <c r="AB110" s="38"/>
      <c r="AC110" s="38"/>
      <c r="AD110" s="38"/>
      <c r="AE110" s="38"/>
      <c r="AF110" s="285" t="str">
        <f>IF(ISBLANK($I110),"",VLOOKUP($I110,DATAS!$A$2:$BJ$20,54,0))</f>
        <v/>
      </c>
      <c r="AG110" s="285" t="str">
        <f>IF(ISBLANK($I110),"",VLOOKUP($I110,DATAS!$A$2:$BJ$20,55,0))</f>
        <v/>
      </c>
      <c r="AH110" s="285" t="str">
        <f>IF(ISBLANK($I110),"",VLOOKUP($I110,DATAS!$A$2:$BJ$20,56,0))</f>
        <v/>
      </c>
      <c r="AI110" s="285" t="str">
        <f>IF(ISBLANK($I110),"",VLOOKUP($I110,DATAS!$A$2:$BJ$20,57,0))</f>
        <v/>
      </c>
      <c r="AJ110" s="285" t="str">
        <f>IF(ISBLANK($I110),"",VLOOKUP($I110,DATAS!$A$2:$BJ$20,53,0))</f>
        <v/>
      </c>
      <c r="AK110" s="285" t="str">
        <f>IF(ISBLANK($I110),"",VLOOKUP($I110,DATAS!$A$2:$BJ$20,54,0))</f>
        <v/>
      </c>
      <c r="AL110" s="285" t="str">
        <f>IF(ISBLANK($I110),"",VLOOKUP($I110,DATAS!$A$2:$BJ$20,55,0))</f>
        <v/>
      </c>
      <c r="AM110" s="285" t="str">
        <f>IF(ISBLANK($I110),"",VLOOKUP($I110,DATAS!$A$2:$BJ$20,61,0))</f>
        <v/>
      </c>
      <c r="AN110" s="285" t="str">
        <f>IF(ISBLANK($I110),"",VLOOKUP($I110,DATAS!$A$2:$BJ$20,62,0))</f>
        <v/>
      </c>
      <c r="AO110" s="285" t="str">
        <f>IF(ISBLANK($I110),"",VLOOKUP($I110,DATAS!$A$2:$BJ$20,58,0))</f>
        <v/>
      </c>
    </row>
    <row r="111" spans="1:41" ht="23.25" customHeight="1" x14ac:dyDescent="0.2">
      <c r="A111" s="28" t="s">
        <v>108</v>
      </c>
      <c r="B111" s="238"/>
      <c r="C111" s="239"/>
      <c r="D111" s="240"/>
      <c r="E111" s="31"/>
      <c r="F111" s="32" t="str">
        <f t="shared" si="1"/>
        <v xml:space="preserve"> </v>
      </c>
      <c r="G111" s="32"/>
      <c r="H111" s="240"/>
      <c r="I111" s="243"/>
      <c r="J111" s="241" t="str">
        <f>IF(ISBLANK(I111),"",VLOOKUP($I$7,DATAS!$A$2:$B$20,2,0))</f>
        <v/>
      </c>
      <c r="K111" s="241" t="str">
        <f>IF(ISBLANK(J111),"",VLOOKUP($J$7,DATAS!$U$2:$V$20,2,0))</f>
        <v>CADETS 2</v>
      </c>
      <c r="L111" s="225" t="e">
        <f>IF(ISBLANK(VLOOKUP($B111,'RECAP PLAN DE SEANCE ADULTE'!$F$1:$G$4,2,0)),"",VLOOKUP($B111,'RECAP PLAN DE SEANCE ADULTE'!$F$1:$G$4,2,0))</f>
        <v>#N/A</v>
      </c>
      <c r="M111" s="226"/>
      <c r="N111" s="35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7"/>
      <c r="AB111" s="38"/>
      <c r="AC111" s="38"/>
      <c r="AD111" s="38"/>
      <c r="AE111" s="38"/>
      <c r="AF111" s="285" t="str">
        <f>IF(ISBLANK($I111),"",VLOOKUP($I111,DATAS!$A$2:$BJ$20,54,0))</f>
        <v/>
      </c>
      <c r="AG111" s="285" t="str">
        <f>IF(ISBLANK($I111),"",VLOOKUP($I111,DATAS!$A$2:$BJ$20,55,0))</f>
        <v/>
      </c>
      <c r="AH111" s="285" t="str">
        <f>IF(ISBLANK($I111),"",VLOOKUP($I111,DATAS!$A$2:$BJ$20,56,0))</f>
        <v/>
      </c>
      <c r="AI111" s="285" t="str">
        <f>IF(ISBLANK($I111),"",VLOOKUP($I111,DATAS!$A$2:$BJ$20,57,0))</f>
        <v/>
      </c>
      <c r="AJ111" s="285" t="str">
        <f>IF(ISBLANK($I111),"",VLOOKUP($I111,DATAS!$A$2:$BJ$20,53,0))</f>
        <v/>
      </c>
      <c r="AK111" s="285" t="str">
        <f>IF(ISBLANK($I111),"",VLOOKUP($I111,DATAS!$A$2:$BJ$20,54,0))</f>
        <v/>
      </c>
      <c r="AL111" s="285" t="str">
        <f>IF(ISBLANK($I111),"",VLOOKUP($I111,DATAS!$A$2:$BJ$20,55,0))</f>
        <v/>
      </c>
      <c r="AM111" s="285" t="str">
        <f>IF(ISBLANK($I111),"",VLOOKUP($I111,DATAS!$A$2:$BJ$20,61,0))</f>
        <v/>
      </c>
      <c r="AN111" s="285" t="str">
        <f>IF(ISBLANK($I111),"",VLOOKUP($I111,DATAS!$A$2:$BJ$20,62,0))</f>
        <v/>
      </c>
      <c r="AO111" s="285" t="str">
        <f>IF(ISBLANK($I111),"",VLOOKUP($I111,DATAS!$A$2:$BJ$20,58,0))</f>
        <v/>
      </c>
    </row>
    <row r="112" spans="1:41" ht="23.25" customHeight="1" x14ac:dyDescent="0.2">
      <c r="A112" s="28" t="s">
        <v>109</v>
      </c>
      <c r="B112" s="238"/>
      <c r="C112" s="239"/>
      <c r="D112" s="240"/>
      <c r="E112" s="31"/>
      <c r="F112" s="32" t="str">
        <f t="shared" si="1"/>
        <v xml:space="preserve"> </v>
      </c>
      <c r="G112" s="32"/>
      <c r="H112" s="240"/>
      <c r="I112" s="243"/>
      <c r="J112" s="241" t="str">
        <f>IF(ISBLANK(I112),"",VLOOKUP($I$7,DATAS!$A$2:$B$20,2,0))</f>
        <v/>
      </c>
      <c r="K112" s="241" t="str">
        <f>IF(ISBLANK(J112),"",VLOOKUP($J$7,DATAS!$U$2:$V$20,2,0))</f>
        <v>CADETS 2</v>
      </c>
      <c r="L112" s="225" t="e">
        <f>IF(ISBLANK(VLOOKUP($B112,'RECAP PLAN DE SEANCE ADULTE'!$F$1:$G$4,2,0)),"",VLOOKUP($B112,'RECAP PLAN DE SEANCE ADULTE'!$F$1:$G$4,2,0))</f>
        <v>#N/A</v>
      </c>
      <c r="M112" s="226"/>
      <c r="N112" s="35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7"/>
      <c r="AB112" s="38"/>
      <c r="AC112" s="38"/>
      <c r="AD112" s="38"/>
      <c r="AE112" s="38"/>
      <c r="AF112" s="285" t="str">
        <f>IF(ISBLANK($I112),"",VLOOKUP($I112,DATAS!$A$2:$BJ$20,54,0))</f>
        <v/>
      </c>
      <c r="AG112" s="285" t="str">
        <f>IF(ISBLANK($I112),"",VLOOKUP($I112,DATAS!$A$2:$BJ$20,55,0))</f>
        <v/>
      </c>
      <c r="AH112" s="285" t="str">
        <f>IF(ISBLANK($I112),"",VLOOKUP($I112,DATAS!$A$2:$BJ$20,56,0))</f>
        <v/>
      </c>
      <c r="AI112" s="285" t="str">
        <f>IF(ISBLANK($I112),"",VLOOKUP($I112,DATAS!$A$2:$BJ$20,57,0))</f>
        <v/>
      </c>
      <c r="AJ112" s="285" t="str">
        <f>IF(ISBLANK($I112),"",VLOOKUP($I112,DATAS!$A$2:$BJ$20,53,0))</f>
        <v/>
      </c>
      <c r="AK112" s="285" t="str">
        <f>IF(ISBLANK($I112),"",VLOOKUP($I112,DATAS!$A$2:$BJ$20,54,0))</f>
        <v/>
      </c>
      <c r="AL112" s="285" t="str">
        <f>IF(ISBLANK($I112),"",VLOOKUP($I112,DATAS!$A$2:$BJ$20,55,0))</f>
        <v/>
      </c>
      <c r="AM112" s="285" t="str">
        <f>IF(ISBLANK($I112),"",VLOOKUP($I112,DATAS!$A$2:$BJ$20,61,0))</f>
        <v/>
      </c>
      <c r="AN112" s="285" t="str">
        <f>IF(ISBLANK($I112),"",VLOOKUP($I112,DATAS!$A$2:$BJ$20,62,0))</f>
        <v/>
      </c>
      <c r="AO112" s="285" t="str">
        <f>IF(ISBLANK($I112),"",VLOOKUP($I112,DATAS!$A$2:$BJ$20,58,0))</f>
        <v/>
      </c>
    </row>
    <row r="113" spans="1:41" ht="23.25" customHeight="1" x14ac:dyDescent="0.2">
      <c r="A113" s="28" t="s">
        <v>110</v>
      </c>
      <c r="B113" s="238"/>
      <c r="C113" s="239"/>
      <c r="D113" s="240"/>
      <c r="E113" s="31"/>
      <c r="F113" s="32" t="str">
        <f t="shared" si="1"/>
        <v xml:space="preserve"> </v>
      </c>
      <c r="G113" s="32"/>
      <c r="H113" s="240"/>
      <c r="I113" s="243"/>
      <c r="J113" s="241" t="str">
        <f>IF(ISBLANK(I113),"",VLOOKUP($I$7,DATAS!$A$2:$B$20,2,0))</f>
        <v/>
      </c>
      <c r="K113" s="241" t="str">
        <f>IF(ISBLANK(J113),"",VLOOKUP($J$7,DATAS!$U$2:$V$20,2,0))</f>
        <v>CADETS 2</v>
      </c>
      <c r="L113" s="225" t="e">
        <f>IF(ISBLANK(VLOOKUP($B113,'RECAP PLAN DE SEANCE ADULTE'!$F$1:$G$4,2,0)),"",VLOOKUP($B113,'RECAP PLAN DE SEANCE ADULTE'!$F$1:$G$4,2,0))</f>
        <v>#N/A</v>
      </c>
      <c r="M113" s="226"/>
      <c r="N113" s="35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7"/>
      <c r="AB113" s="38"/>
      <c r="AC113" s="38"/>
      <c r="AD113" s="38"/>
      <c r="AE113" s="38"/>
      <c r="AF113" s="285" t="str">
        <f>IF(ISBLANK($I113),"",VLOOKUP($I113,DATAS!$A$2:$BJ$20,54,0))</f>
        <v/>
      </c>
      <c r="AG113" s="285" t="str">
        <f>IF(ISBLANK($I113),"",VLOOKUP($I113,DATAS!$A$2:$BJ$20,55,0))</f>
        <v/>
      </c>
      <c r="AH113" s="285" t="str">
        <f>IF(ISBLANK($I113),"",VLOOKUP($I113,DATAS!$A$2:$BJ$20,56,0))</f>
        <v/>
      </c>
      <c r="AI113" s="285" t="str">
        <f>IF(ISBLANK($I113),"",VLOOKUP($I113,DATAS!$A$2:$BJ$20,57,0))</f>
        <v/>
      </c>
      <c r="AJ113" s="285" t="str">
        <f>IF(ISBLANK($I113),"",VLOOKUP($I113,DATAS!$A$2:$BJ$20,53,0))</f>
        <v/>
      </c>
      <c r="AK113" s="285" t="str">
        <f>IF(ISBLANK($I113),"",VLOOKUP($I113,DATAS!$A$2:$BJ$20,54,0))</f>
        <v/>
      </c>
      <c r="AL113" s="285" t="str">
        <f>IF(ISBLANK($I113),"",VLOOKUP($I113,DATAS!$A$2:$BJ$20,55,0))</f>
        <v/>
      </c>
      <c r="AM113" s="285" t="str">
        <f>IF(ISBLANK($I113),"",VLOOKUP($I113,DATAS!$A$2:$BJ$20,61,0))</f>
        <v/>
      </c>
      <c r="AN113" s="285" t="str">
        <f>IF(ISBLANK($I113),"",VLOOKUP($I113,DATAS!$A$2:$BJ$20,62,0))</f>
        <v/>
      </c>
      <c r="AO113" s="285" t="str">
        <f>IF(ISBLANK($I113),"",VLOOKUP($I113,DATAS!$A$2:$BJ$20,58,0))</f>
        <v/>
      </c>
    </row>
    <row r="114" spans="1:41" ht="23.25" customHeight="1" x14ac:dyDescent="0.2">
      <c r="A114" s="28" t="s">
        <v>111</v>
      </c>
      <c r="B114" s="238"/>
      <c r="C114" s="239"/>
      <c r="D114" s="240"/>
      <c r="E114" s="31"/>
      <c r="F114" s="32" t="str">
        <f t="shared" si="1"/>
        <v xml:space="preserve"> </v>
      </c>
      <c r="G114" s="32"/>
      <c r="H114" s="240"/>
      <c r="I114" s="243"/>
      <c r="J114" s="241" t="str">
        <f>IF(ISBLANK(I114),"",VLOOKUP($I$7,DATAS!$A$2:$B$20,2,0))</f>
        <v/>
      </c>
      <c r="K114" s="241" t="str">
        <f>IF(ISBLANK(J114),"",VLOOKUP($J$7,DATAS!$U$2:$V$20,2,0))</f>
        <v>CADETS 2</v>
      </c>
      <c r="L114" s="225" t="e">
        <f>IF(ISBLANK(VLOOKUP($B114,'RECAP PLAN DE SEANCE ADULTE'!$F$1:$G$4,2,0)),"",VLOOKUP($B114,'RECAP PLAN DE SEANCE ADULTE'!$F$1:$G$4,2,0))</f>
        <v>#N/A</v>
      </c>
      <c r="M114" s="226"/>
      <c r="N114" s="35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7"/>
      <c r="AB114" s="38"/>
      <c r="AC114" s="38"/>
      <c r="AD114" s="38"/>
      <c r="AE114" s="38"/>
      <c r="AF114" s="285" t="str">
        <f>IF(ISBLANK($I114),"",VLOOKUP($I114,DATAS!$A$2:$BJ$20,54,0))</f>
        <v/>
      </c>
      <c r="AG114" s="285" t="str">
        <f>IF(ISBLANK($I114),"",VLOOKUP($I114,DATAS!$A$2:$BJ$20,55,0))</f>
        <v/>
      </c>
      <c r="AH114" s="285" t="str">
        <f>IF(ISBLANK($I114),"",VLOOKUP($I114,DATAS!$A$2:$BJ$20,56,0))</f>
        <v/>
      </c>
      <c r="AI114" s="285" t="str">
        <f>IF(ISBLANK($I114),"",VLOOKUP($I114,DATAS!$A$2:$BJ$20,57,0))</f>
        <v/>
      </c>
      <c r="AJ114" s="285" t="str">
        <f>IF(ISBLANK($I114),"",VLOOKUP($I114,DATAS!$A$2:$BJ$20,53,0))</f>
        <v/>
      </c>
      <c r="AK114" s="285" t="str">
        <f>IF(ISBLANK($I114),"",VLOOKUP($I114,DATAS!$A$2:$BJ$20,54,0))</f>
        <v/>
      </c>
      <c r="AL114" s="285" t="str">
        <f>IF(ISBLANK($I114),"",VLOOKUP($I114,DATAS!$A$2:$BJ$20,55,0))</f>
        <v/>
      </c>
      <c r="AM114" s="285" t="str">
        <f>IF(ISBLANK($I114),"",VLOOKUP($I114,DATAS!$A$2:$BJ$20,61,0))</f>
        <v/>
      </c>
      <c r="AN114" s="285" t="str">
        <f>IF(ISBLANK($I114),"",VLOOKUP($I114,DATAS!$A$2:$BJ$20,62,0))</f>
        <v/>
      </c>
      <c r="AO114" s="285" t="str">
        <f>IF(ISBLANK($I114),"",VLOOKUP($I114,DATAS!$A$2:$BJ$20,58,0))</f>
        <v/>
      </c>
    </row>
    <row r="115" spans="1:41" ht="23.25" customHeight="1" x14ac:dyDescent="0.2">
      <c r="A115" s="28" t="s">
        <v>112</v>
      </c>
      <c r="B115" s="238"/>
      <c r="C115" s="239"/>
      <c r="D115" s="240"/>
      <c r="E115" s="31"/>
      <c r="F115" s="32" t="str">
        <f t="shared" si="1"/>
        <v xml:space="preserve"> </v>
      </c>
      <c r="G115" s="32"/>
      <c r="H115" s="240"/>
      <c r="I115" s="243"/>
      <c r="J115" s="241" t="str">
        <f>IF(ISBLANK(I115),"",VLOOKUP($I$7,DATAS!$A$2:$B$20,2,0))</f>
        <v/>
      </c>
      <c r="K115" s="241" t="str">
        <f>IF(ISBLANK(J115),"",VLOOKUP($J$7,DATAS!$U$2:$V$20,2,0))</f>
        <v>CADETS 2</v>
      </c>
      <c r="L115" s="225" t="e">
        <f>IF(ISBLANK(VLOOKUP($B115,'RECAP PLAN DE SEANCE ADULTE'!$F$1:$G$4,2,0)),"",VLOOKUP($B115,'RECAP PLAN DE SEANCE ADULTE'!$F$1:$G$4,2,0))</f>
        <v>#N/A</v>
      </c>
      <c r="M115" s="226"/>
      <c r="N115" s="35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7"/>
      <c r="AB115" s="38"/>
      <c r="AC115" s="38"/>
      <c r="AD115" s="38"/>
      <c r="AE115" s="38"/>
      <c r="AF115" s="285" t="str">
        <f>IF(ISBLANK($I115),"",VLOOKUP($I115,DATAS!$A$2:$BJ$20,54,0))</f>
        <v/>
      </c>
      <c r="AG115" s="285" t="str">
        <f>IF(ISBLANK($I115),"",VLOOKUP($I115,DATAS!$A$2:$BJ$20,55,0))</f>
        <v/>
      </c>
      <c r="AH115" s="285" t="str">
        <f>IF(ISBLANK($I115),"",VLOOKUP($I115,DATAS!$A$2:$BJ$20,56,0))</f>
        <v/>
      </c>
      <c r="AI115" s="285" t="str">
        <f>IF(ISBLANK($I115),"",VLOOKUP($I115,DATAS!$A$2:$BJ$20,57,0))</f>
        <v/>
      </c>
      <c r="AJ115" s="285" t="str">
        <f>IF(ISBLANK($I115),"",VLOOKUP($I115,DATAS!$A$2:$BJ$20,53,0))</f>
        <v/>
      </c>
      <c r="AK115" s="285" t="str">
        <f>IF(ISBLANK($I115),"",VLOOKUP($I115,DATAS!$A$2:$BJ$20,54,0))</f>
        <v/>
      </c>
      <c r="AL115" s="285" t="str">
        <f>IF(ISBLANK($I115),"",VLOOKUP($I115,DATAS!$A$2:$BJ$20,55,0))</f>
        <v/>
      </c>
      <c r="AM115" s="285" t="str">
        <f>IF(ISBLANK($I115),"",VLOOKUP($I115,DATAS!$A$2:$BJ$20,61,0))</f>
        <v/>
      </c>
      <c r="AN115" s="285" t="str">
        <f>IF(ISBLANK($I115),"",VLOOKUP($I115,DATAS!$A$2:$BJ$20,62,0))</f>
        <v/>
      </c>
      <c r="AO115" s="285" t="str">
        <f>IF(ISBLANK($I115),"",VLOOKUP($I115,DATAS!$A$2:$BJ$20,58,0))</f>
        <v/>
      </c>
    </row>
    <row r="116" spans="1:41" ht="23.25" customHeight="1" x14ac:dyDescent="0.2">
      <c r="A116" s="28" t="s">
        <v>113</v>
      </c>
      <c r="B116" s="238"/>
      <c r="C116" s="239"/>
      <c r="D116" s="240"/>
      <c r="E116" s="31"/>
      <c r="F116" s="32" t="str">
        <f t="shared" si="1"/>
        <v xml:space="preserve"> </v>
      </c>
      <c r="G116" s="32"/>
      <c r="H116" s="240"/>
      <c r="I116" s="243"/>
      <c r="J116" s="241" t="str">
        <f>IF(ISBLANK(I116),"",VLOOKUP($I$7,DATAS!$A$2:$B$20,2,0))</f>
        <v/>
      </c>
      <c r="K116" s="241" t="str">
        <f>IF(ISBLANK(J116),"",VLOOKUP($J$7,DATAS!$U$2:$V$20,2,0))</f>
        <v>CADETS 2</v>
      </c>
      <c r="L116" s="225" t="e">
        <f>IF(ISBLANK(VLOOKUP($B116,'RECAP PLAN DE SEANCE ADULTE'!$F$1:$G$4,2,0)),"",VLOOKUP($B116,'RECAP PLAN DE SEANCE ADULTE'!$F$1:$G$4,2,0))</f>
        <v>#N/A</v>
      </c>
      <c r="M116" s="226"/>
      <c r="N116" s="35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7"/>
      <c r="AB116" s="38"/>
      <c r="AC116" s="38"/>
      <c r="AD116" s="38"/>
      <c r="AE116" s="38"/>
      <c r="AF116" s="285" t="str">
        <f>IF(ISBLANK($I116),"",VLOOKUP($I116,DATAS!$A$2:$BJ$20,54,0))</f>
        <v/>
      </c>
      <c r="AG116" s="285" t="str">
        <f>IF(ISBLANK($I116),"",VLOOKUP($I116,DATAS!$A$2:$BJ$20,55,0))</f>
        <v/>
      </c>
      <c r="AH116" s="285" t="str">
        <f>IF(ISBLANK($I116),"",VLOOKUP($I116,DATAS!$A$2:$BJ$20,56,0))</f>
        <v/>
      </c>
      <c r="AI116" s="285" t="str">
        <f>IF(ISBLANK($I116),"",VLOOKUP($I116,DATAS!$A$2:$BJ$20,57,0))</f>
        <v/>
      </c>
      <c r="AJ116" s="285" t="str">
        <f>IF(ISBLANK($I116),"",VLOOKUP($I116,DATAS!$A$2:$BJ$20,53,0))</f>
        <v/>
      </c>
      <c r="AK116" s="285" t="str">
        <f>IF(ISBLANK($I116),"",VLOOKUP($I116,DATAS!$A$2:$BJ$20,54,0))</f>
        <v/>
      </c>
      <c r="AL116" s="285" t="str">
        <f>IF(ISBLANK($I116),"",VLOOKUP($I116,DATAS!$A$2:$BJ$20,55,0))</f>
        <v/>
      </c>
      <c r="AM116" s="285" t="str">
        <f>IF(ISBLANK($I116),"",VLOOKUP($I116,DATAS!$A$2:$BJ$20,61,0))</f>
        <v/>
      </c>
      <c r="AN116" s="285" t="str">
        <f>IF(ISBLANK($I116),"",VLOOKUP($I116,DATAS!$A$2:$BJ$20,62,0))</f>
        <v/>
      </c>
      <c r="AO116" s="285" t="str">
        <f>IF(ISBLANK($I116),"",VLOOKUP($I116,DATAS!$A$2:$BJ$20,58,0))</f>
        <v/>
      </c>
    </row>
    <row r="117" spans="1:41" ht="23.25" customHeight="1" x14ac:dyDescent="0.2">
      <c r="A117" s="28" t="s">
        <v>114</v>
      </c>
      <c r="B117" s="238"/>
      <c r="C117" s="239"/>
      <c r="D117" s="240"/>
      <c r="E117" s="31"/>
      <c r="F117" s="32" t="str">
        <f t="shared" si="1"/>
        <v xml:space="preserve"> </v>
      </c>
      <c r="G117" s="32"/>
      <c r="H117" s="240"/>
      <c r="I117" s="243"/>
      <c r="J117" s="241" t="str">
        <f>IF(ISBLANK(I117),"",VLOOKUP($I$7,DATAS!$A$2:$B$20,2,0))</f>
        <v/>
      </c>
      <c r="K117" s="241" t="str">
        <f>IF(ISBLANK(J117),"",VLOOKUP($J$7,DATAS!$U$2:$V$20,2,0))</f>
        <v>CADETS 2</v>
      </c>
      <c r="L117" s="225" t="e">
        <f>IF(ISBLANK(VLOOKUP($B117,'RECAP PLAN DE SEANCE ADULTE'!$F$1:$G$4,2,0)),"",VLOOKUP($B117,'RECAP PLAN DE SEANCE ADULTE'!$F$1:$G$4,2,0))</f>
        <v>#N/A</v>
      </c>
      <c r="M117" s="226"/>
      <c r="N117" s="35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7"/>
      <c r="AB117" s="38"/>
      <c r="AC117" s="38"/>
      <c r="AD117" s="38"/>
      <c r="AE117" s="38"/>
      <c r="AF117" s="285" t="str">
        <f>IF(ISBLANK($I117),"",VLOOKUP($I117,DATAS!$A$2:$BJ$20,54,0))</f>
        <v/>
      </c>
      <c r="AG117" s="285" t="str">
        <f>IF(ISBLANK($I117),"",VLOOKUP($I117,DATAS!$A$2:$BJ$20,55,0))</f>
        <v/>
      </c>
      <c r="AH117" s="285" t="str">
        <f>IF(ISBLANK($I117),"",VLOOKUP($I117,DATAS!$A$2:$BJ$20,56,0))</f>
        <v/>
      </c>
      <c r="AI117" s="285" t="str">
        <f>IF(ISBLANK($I117),"",VLOOKUP($I117,DATAS!$A$2:$BJ$20,57,0))</f>
        <v/>
      </c>
      <c r="AJ117" s="285" t="str">
        <f>IF(ISBLANK($I117),"",VLOOKUP($I117,DATAS!$A$2:$BJ$20,53,0))</f>
        <v/>
      </c>
      <c r="AK117" s="285" t="str">
        <f>IF(ISBLANK($I117),"",VLOOKUP($I117,DATAS!$A$2:$BJ$20,54,0))</f>
        <v/>
      </c>
      <c r="AL117" s="285" t="str">
        <f>IF(ISBLANK($I117),"",VLOOKUP($I117,DATAS!$A$2:$BJ$20,55,0))</f>
        <v/>
      </c>
      <c r="AM117" s="285" t="str">
        <f>IF(ISBLANK($I117),"",VLOOKUP($I117,DATAS!$A$2:$BJ$20,61,0))</f>
        <v/>
      </c>
      <c r="AN117" s="285" t="str">
        <f>IF(ISBLANK($I117),"",VLOOKUP($I117,DATAS!$A$2:$BJ$20,62,0))</f>
        <v/>
      </c>
      <c r="AO117" s="285" t="str">
        <f>IF(ISBLANK($I117),"",VLOOKUP($I117,DATAS!$A$2:$BJ$20,58,0))</f>
        <v/>
      </c>
    </row>
    <row r="118" spans="1:41" ht="23.25" customHeight="1" x14ac:dyDescent="0.2">
      <c r="A118" s="28" t="s">
        <v>115</v>
      </c>
      <c r="B118" s="238"/>
      <c r="C118" s="239"/>
      <c r="D118" s="240"/>
      <c r="E118" s="31"/>
      <c r="F118" s="32" t="str">
        <f t="shared" si="1"/>
        <v xml:space="preserve"> </v>
      </c>
      <c r="G118" s="32"/>
      <c r="H118" s="240"/>
      <c r="I118" s="243"/>
      <c r="J118" s="241" t="str">
        <f>IF(ISBLANK(I118),"",VLOOKUP($I$7,DATAS!$A$2:$B$20,2,0))</f>
        <v/>
      </c>
      <c r="K118" s="241" t="str">
        <f>IF(ISBLANK(J118),"",VLOOKUP($J$7,DATAS!$U$2:$V$20,2,0))</f>
        <v>CADETS 2</v>
      </c>
      <c r="L118" s="225" t="e">
        <f>IF(ISBLANK(VLOOKUP($B118,'RECAP PLAN DE SEANCE ADULTE'!$F$1:$G$4,2,0)),"",VLOOKUP($B118,'RECAP PLAN DE SEANCE ADULTE'!$F$1:$G$4,2,0))</f>
        <v>#N/A</v>
      </c>
      <c r="M118" s="226"/>
      <c r="N118" s="35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7"/>
      <c r="AB118" s="38"/>
      <c r="AC118" s="38"/>
      <c r="AD118" s="38"/>
      <c r="AE118" s="38"/>
      <c r="AF118" s="285" t="str">
        <f>IF(ISBLANK($I118),"",VLOOKUP($I118,DATAS!$A$2:$BJ$20,54,0))</f>
        <v/>
      </c>
      <c r="AG118" s="285" t="str">
        <f>IF(ISBLANK($I118),"",VLOOKUP($I118,DATAS!$A$2:$BJ$20,55,0))</f>
        <v/>
      </c>
      <c r="AH118" s="285" t="str">
        <f>IF(ISBLANK($I118),"",VLOOKUP($I118,DATAS!$A$2:$BJ$20,56,0))</f>
        <v/>
      </c>
      <c r="AI118" s="285" t="str">
        <f>IF(ISBLANK($I118),"",VLOOKUP($I118,DATAS!$A$2:$BJ$20,57,0))</f>
        <v/>
      </c>
      <c r="AJ118" s="285" t="str">
        <f>IF(ISBLANK($I118),"",VLOOKUP($I118,DATAS!$A$2:$BJ$20,53,0))</f>
        <v/>
      </c>
      <c r="AK118" s="285" t="str">
        <f>IF(ISBLANK($I118),"",VLOOKUP($I118,DATAS!$A$2:$BJ$20,54,0))</f>
        <v/>
      </c>
      <c r="AL118" s="285" t="str">
        <f>IF(ISBLANK($I118),"",VLOOKUP($I118,DATAS!$A$2:$BJ$20,55,0))</f>
        <v/>
      </c>
      <c r="AM118" s="285" t="str">
        <f>IF(ISBLANK($I118),"",VLOOKUP($I118,DATAS!$A$2:$BJ$20,61,0))</f>
        <v/>
      </c>
      <c r="AN118" s="285" t="str">
        <f>IF(ISBLANK($I118),"",VLOOKUP($I118,DATAS!$A$2:$BJ$20,62,0))</f>
        <v/>
      </c>
      <c r="AO118" s="285" t="str">
        <f>IF(ISBLANK($I118),"",VLOOKUP($I118,DATAS!$A$2:$BJ$20,58,0))</f>
        <v/>
      </c>
    </row>
    <row r="119" spans="1:41" ht="23.25" customHeight="1" x14ac:dyDescent="0.2">
      <c r="A119" s="28" t="s">
        <v>116</v>
      </c>
      <c r="B119" s="238"/>
      <c r="C119" s="239"/>
      <c r="D119" s="240"/>
      <c r="E119" s="31"/>
      <c r="F119" s="32" t="str">
        <f t="shared" si="1"/>
        <v xml:space="preserve"> </v>
      </c>
      <c r="G119" s="32"/>
      <c r="H119" s="240"/>
      <c r="I119" s="243"/>
      <c r="J119" s="241" t="str">
        <f>IF(ISBLANK(I119),"",VLOOKUP($I$7,DATAS!$A$2:$B$20,2,0))</f>
        <v/>
      </c>
      <c r="K119" s="241" t="str">
        <f>IF(ISBLANK(J119),"",VLOOKUP($J$7,DATAS!$U$2:$V$20,2,0))</f>
        <v>CADETS 2</v>
      </c>
      <c r="L119" s="225" t="e">
        <f>IF(ISBLANK(VLOOKUP($B119,'RECAP PLAN DE SEANCE ADULTE'!$F$1:$G$4,2,0)),"",VLOOKUP($B119,'RECAP PLAN DE SEANCE ADULTE'!$F$1:$G$4,2,0))</f>
        <v>#N/A</v>
      </c>
      <c r="M119" s="226"/>
      <c r="N119" s="35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7"/>
      <c r="AB119" s="38"/>
      <c r="AC119" s="38"/>
      <c r="AD119" s="38"/>
      <c r="AE119" s="38"/>
      <c r="AF119" s="285" t="str">
        <f>IF(ISBLANK($I119),"",VLOOKUP($I119,DATAS!$A$2:$BJ$20,54,0))</f>
        <v/>
      </c>
      <c r="AG119" s="285" t="str">
        <f>IF(ISBLANK($I119),"",VLOOKUP($I119,DATAS!$A$2:$BJ$20,55,0))</f>
        <v/>
      </c>
      <c r="AH119" s="285" t="str">
        <f>IF(ISBLANK($I119),"",VLOOKUP($I119,DATAS!$A$2:$BJ$20,56,0))</f>
        <v/>
      </c>
      <c r="AI119" s="285" t="str">
        <f>IF(ISBLANK($I119),"",VLOOKUP($I119,DATAS!$A$2:$BJ$20,57,0))</f>
        <v/>
      </c>
      <c r="AJ119" s="285" t="str">
        <f>IF(ISBLANK($I119),"",VLOOKUP($I119,DATAS!$A$2:$BJ$20,53,0))</f>
        <v/>
      </c>
      <c r="AK119" s="285" t="str">
        <f>IF(ISBLANK($I119),"",VLOOKUP($I119,DATAS!$A$2:$BJ$20,54,0))</f>
        <v/>
      </c>
      <c r="AL119" s="285" t="str">
        <f>IF(ISBLANK($I119),"",VLOOKUP($I119,DATAS!$A$2:$BJ$20,55,0))</f>
        <v/>
      </c>
      <c r="AM119" s="285" t="str">
        <f>IF(ISBLANK($I119),"",VLOOKUP($I119,DATAS!$A$2:$BJ$20,61,0))</f>
        <v/>
      </c>
      <c r="AN119" s="285" t="str">
        <f>IF(ISBLANK($I119),"",VLOOKUP($I119,DATAS!$A$2:$BJ$20,62,0))</f>
        <v/>
      </c>
      <c r="AO119" s="285" t="str">
        <f>IF(ISBLANK($I119),"",VLOOKUP($I119,DATAS!$A$2:$BJ$20,58,0))</f>
        <v/>
      </c>
    </row>
    <row r="120" spans="1:41" ht="23.25" customHeight="1" x14ac:dyDescent="0.2">
      <c r="A120" s="28" t="s">
        <v>117</v>
      </c>
      <c r="B120" s="238"/>
      <c r="C120" s="239"/>
      <c r="D120" s="240"/>
      <c r="E120" s="31"/>
      <c r="F120" s="32" t="str">
        <f t="shared" si="1"/>
        <v xml:space="preserve"> </v>
      </c>
      <c r="G120" s="32"/>
      <c r="H120" s="240"/>
      <c r="I120" s="243"/>
      <c r="J120" s="241" t="str">
        <f>IF(ISBLANK(I120),"",VLOOKUP($I$7,DATAS!$A$2:$B$20,2,0))</f>
        <v/>
      </c>
      <c r="K120" s="241" t="str">
        <f>IF(ISBLANK(J120),"",VLOOKUP($J$7,DATAS!$U$2:$V$20,2,0))</f>
        <v>CADETS 2</v>
      </c>
      <c r="L120" s="225" t="e">
        <f>IF(ISBLANK(VLOOKUP($B120,'RECAP PLAN DE SEANCE ADULTE'!$F$1:$G$4,2,0)),"",VLOOKUP($B120,'RECAP PLAN DE SEANCE ADULTE'!$F$1:$G$4,2,0))</f>
        <v>#N/A</v>
      </c>
      <c r="M120" s="226"/>
      <c r="N120" s="35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7"/>
      <c r="AB120" s="38"/>
      <c r="AC120" s="38"/>
      <c r="AD120" s="38"/>
      <c r="AE120" s="38"/>
      <c r="AF120" s="285" t="str">
        <f>IF(ISBLANK($I120),"",VLOOKUP($I120,DATAS!$A$2:$BJ$20,54,0))</f>
        <v/>
      </c>
      <c r="AG120" s="285" t="str">
        <f>IF(ISBLANK($I120),"",VLOOKUP($I120,DATAS!$A$2:$BJ$20,55,0))</f>
        <v/>
      </c>
      <c r="AH120" s="285" t="str">
        <f>IF(ISBLANK($I120),"",VLOOKUP($I120,DATAS!$A$2:$BJ$20,56,0))</f>
        <v/>
      </c>
      <c r="AI120" s="285" t="str">
        <f>IF(ISBLANK($I120),"",VLOOKUP($I120,DATAS!$A$2:$BJ$20,57,0))</f>
        <v/>
      </c>
      <c r="AJ120" s="285" t="str">
        <f>IF(ISBLANK($I120),"",VLOOKUP($I120,DATAS!$A$2:$BJ$20,53,0))</f>
        <v/>
      </c>
      <c r="AK120" s="285" t="str">
        <f>IF(ISBLANK($I120),"",VLOOKUP($I120,DATAS!$A$2:$BJ$20,54,0))</f>
        <v/>
      </c>
      <c r="AL120" s="285" t="str">
        <f>IF(ISBLANK($I120),"",VLOOKUP($I120,DATAS!$A$2:$BJ$20,55,0))</f>
        <v/>
      </c>
      <c r="AM120" s="285" t="str">
        <f>IF(ISBLANK($I120),"",VLOOKUP($I120,DATAS!$A$2:$BJ$20,61,0))</f>
        <v/>
      </c>
      <c r="AN120" s="285" t="str">
        <f>IF(ISBLANK($I120),"",VLOOKUP($I120,DATAS!$A$2:$BJ$20,57,0))</f>
        <v/>
      </c>
      <c r="AO120" s="285" t="str">
        <f>IF(ISBLANK($I120),"",VLOOKUP($I120,DATAS!$A$2:$BJ$20,58,0))</f>
        <v/>
      </c>
    </row>
    <row r="121" spans="1:41" ht="23.25" customHeight="1" x14ac:dyDescent="0.2">
      <c r="A121" s="28" t="s">
        <v>118</v>
      </c>
      <c r="B121" s="238"/>
      <c r="C121" s="239"/>
      <c r="D121" s="240"/>
      <c r="E121" s="31"/>
      <c r="F121" s="32" t="str">
        <f t="shared" si="1"/>
        <v xml:space="preserve"> </v>
      </c>
      <c r="G121" s="32"/>
      <c r="H121" s="240"/>
      <c r="I121" s="243"/>
      <c r="J121" s="241" t="str">
        <f>IF(ISBLANK(I121),"",VLOOKUP($I$7,DATAS!$A$2:$B$20,2,0))</f>
        <v/>
      </c>
      <c r="K121" s="241" t="str">
        <f>IF(ISBLANK(J121),"",VLOOKUP($J$7,DATAS!$U$2:$V$20,2,0))</f>
        <v>CADETS 2</v>
      </c>
      <c r="L121" s="225" t="e">
        <f>IF(ISBLANK(VLOOKUP($B121,'RECAP PLAN DE SEANCE ADULTE'!$F$1:$G$4,2,0)),"",VLOOKUP($B121,'RECAP PLAN DE SEANCE ADULTE'!$F$1:$G$4,2,0))</f>
        <v>#N/A</v>
      </c>
      <c r="M121" s="226"/>
      <c r="N121" s="35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7"/>
      <c r="AB121" s="38"/>
      <c r="AC121" s="38"/>
      <c r="AD121" s="38"/>
      <c r="AE121" s="38"/>
      <c r="AF121" s="285" t="str">
        <f>IF(ISBLANK($I121),"",VLOOKUP($I121,DATAS!$A$2:$BJ$20,54,0))</f>
        <v/>
      </c>
      <c r="AG121" s="285" t="str">
        <f>IF(ISBLANK($I121),"",VLOOKUP($I121,DATAS!$A$2:$BJ$20,55,0))</f>
        <v/>
      </c>
      <c r="AH121" s="285" t="str">
        <f>IF(ISBLANK($I121),"",VLOOKUP($I121,DATAS!$A$2:$BJ$20,56,0))</f>
        <v/>
      </c>
      <c r="AI121" s="285" t="str">
        <f>IF(ISBLANK($I121),"",VLOOKUP($I121,DATAS!$A$2:$BJ$20,57,0))</f>
        <v/>
      </c>
      <c r="AJ121" s="285" t="str">
        <f>IF(ISBLANK($I121),"",VLOOKUP($I121,DATAS!$A$2:$BJ$20,53,0))</f>
        <v/>
      </c>
      <c r="AK121" s="285" t="str">
        <f>IF(ISBLANK($I121),"",VLOOKUP($I121,DATAS!$A$2:$BJ$20,54,0))</f>
        <v/>
      </c>
      <c r="AL121" s="285" t="str">
        <f>IF(ISBLANK($I121),"",VLOOKUP($I121,DATAS!$A$2:$BJ$20,55,0))</f>
        <v/>
      </c>
      <c r="AM121" s="285" t="str">
        <f>IF(ISBLANK($I121),"",VLOOKUP($I121,DATAS!$A$2:$BJ$20,61,0))</f>
        <v/>
      </c>
      <c r="AN121" s="285" t="str">
        <f>IF(ISBLANK($I121),"",VLOOKUP($I121,DATAS!$A$2:$BJ$20,57,0))</f>
        <v/>
      </c>
      <c r="AO121" s="285" t="str">
        <f>IF(ISBLANK($I121),"",VLOOKUP($I121,DATAS!$A$2:$BJ$20,58,0))</f>
        <v/>
      </c>
    </row>
    <row r="122" spans="1:41" ht="23.25" customHeight="1" x14ac:dyDescent="0.2">
      <c r="A122" s="28" t="s">
        <v>119</v>
      </c>
      <c r="B122" s="238"/>
      <c r="C122" s="239"/>
      <c r="D122" s="240"/>
      <c r="E122" s="31"/>
      <c r="F122" s="32" t="str">
        <f t="shared" si="1"/>
        <v xml:space="preserve"> </v>
      </c>
      <c r="G122" s="32"/>
      <c r="H122" s="240"/>
      <c r="I122" s="243"/>
      <c r="J122" s="241" t="str">
        <f>IF(ISBLANK(I122),"",VLOOKUP($I$7,DATAS!$A$2:$B$20,2,0))</f>
        <v/>
      </c>
      <c r="K122" s="241" t="str">
        <f>IF(ISBLANK(J122),"",VLOOKUP($J$7,DATAS!$U$2:$V$20,2,0))</f>
        <v>CADETS 2</v>
      </c>
      <c r="L122" s="225" t="e">
        <f>IF(ISBLANK(VLOOKUP($B122,'RECAP PLAN DE SEANCE ADULTE'!$F$1:$G$4,2,0)),"",VLOOKUP($B122,'RECAP PLAN DE SEANCE ADULTE'!$F$1:$G$4,2,0))</f>
        <v>#N/A</v>
      </c>
      <c r="M122" s="226"/>
      <c r="N122" s="35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7"/>
      <c r="AB122" s="38"/>
      <c r="AC122" s="38"/>
      <c r="AD122" s="38"/>
      <c r="AE122" s="38"/>
      <c r="AF122" s="285" t="str">
        <f>IF(ISBLANK($I122),"",VLOOKUP($I122,DATAS!$A$2:$BJ$20,54,0))</f>
        <v/>
      </c>
      <c r="AG122" s="285" t="str">
        <f>IF(ISBLANK($I122),"",VLOOKUP($I122,DATAS!$A$2:$BJ$20,55,0))</f>
        <v/>
      </c>
      <c r="AH122" s="285" t="str">
        <f>IF(ISBLANK($I122),"",VLOOKUP($I122,DATAS!$A$2:$BJ$20,56,0))</f>
        <v/>
      </c>
      <c r="AI122" s="285" t="str">
        <f>IF(ISBLANK($I122),"",VLOOKUP($I122,DATAS!$A$2:$BJ$20,57,0))</f>
        <v/>
      </c>
      <c r="AJ122" s="285" t="str">
        <f>IF(ISBLANK($I122),"",VLOOKUP($I122,DATAS!$A$2:$BJ$20,53,0))</f>
        <v/>
      </c>
      <c r="AK122" s="285" t="str">
        <f>IF(ISBLANK($I122),"",VLOOKUP($I122,DATAS!$A$2:$BJ$20,54,0))</f>
        <v/>
      </c>
      <c r="AL122" s="285" t="str">
        <f>IF(ISBLANK($I122),"",VLOOKUP($I122,DATAS!$A$2:$BJ$20,55,0))</f>
        <v/>
      </c>
      <c r="AM122" s="285" t="str">
        <f>IF(ISBLANK($I122),"",VLOOKUP($I122,DATAS!$A$2:$BJ$20,61,0))</f>
        <v/>
      </c>
      <c r="AN122" s="285" t="str">
        <f>IF(ISBLANK($I122),"",VLOOKUP($I122,DATAS!$A$2:$BJ$20,57,0))</f>
        <v/>
      </c>
      <c r="AO122" s="285" t="str">
        <f>IF(ISBLANK($I122),"",VLOOKUP($I122,DATAS!$A$2:$BJ$20,58,0))</f>
        <v/>
      </c>
    </row>
    <row r="123" spans="1:41" ht="23.25" customHeight="1" x14ac:dyDescent="0.2">
      <c r="A123" s="28" t="s">
        <v>120</v>
      </c>
      <c r="B123" s="238"/>
      <c r="C123" s="239"/>
      <c r="D123" s="240"/>
      <c r="E123" s="31"/>
      <c r="F123" s="32" t="str">
        <f t="shared" si="1"/>
        <v xml:space="preserve"> </v>
      </c>
      <c r="G123" s="32"/>
      <c r="H123" s="240"/>
      <c r="I123" s="243"/>
      <c r="J123" s="241" t="str">
        <f>IF(ISBLANK(I123),"",VLOOKUP($I$7,DATAS!$A$2:$B$20,2,0))</f>
        <v/>
      </c>
      <c r="K123" s="241" t="str">
        <f>IF(ISBLANK(J123),"",VLOOKUP($J$7,DATAS!$U$2:$V$20,2,0))</f>
        <v>CADETS 2</v>
      </c>
      <c r="L123" s="225" t="e">
        <f>IF(ISBLANK(VLOOKUP($B123,'RECAP PLAN DE SEANCE ADULTE'!$F$1:$G$4,2,0)),"",VLOOKUP($B123,'RECAP PLAN DE SEANCE ADULTE'!$F$1:$G$4,2,0))</f>
        <v>#N/A</v>
      </c>
      <c r="M123" s="226"/>
      <c r="N123" s="35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7"/>
      <c r="AB123" s="38"/>
      <c r="AC123" s="38"/>
      <c r="AD123" s="38"/>
      <c r="AE123" s="38"/>
      <c r="AF123" s="285" t="str">
        <f>IF(ISBLANK($I123),"",VLOOKUP($I123,DATAS!$A$2:$BJ$20,54,0))</f>
        <v/>
      </c>
      <c r="AG123" s="285" t="str">
        <f>IF(ISBLANK($I123),"",VLOOKUP($I123,DATAS!$A$2:$BJ$20,55,0))</f>
        <v/>
      </c>
      <c r="AH123" s="285" t="str">
        <f>IF(ISBLANK($I123),"",VLOOKUP($I123,DATAS!$A$2:$BJ$20,56,0))</f>
        <v/>
      </c>
      <c r="AI123" s="285" t="str">
        <f>IF(ISBLANK($I123),"",VLOOKUP($I123,DATAS!$A$2:$BJ$20,57,0))</f>
        <v/>
      </c>
      <c r="AJ123" s="285" t="str">
        <f>IF(ISBLANK($I123),"",VLOOKUP($I123,DATAS!$A$2:$BJ$20,53,0))</f>
        <v/>
      </c>
      <c r="AK123" s="285" t="str">
        <f>IF(ISBLANK($I123),"",VLOOKUP($I123,DATAS!$A$2:$BJ$20,54,0))</f>
        <v/>
      </c>
      <c r="AL123" s="285" t="str">
        <f>IF(ISBLANK($I123),"",VLOOKUP($I123,DATAS!$A$2:$BJ$20,55,0))</f>
        <v/>
      </c>
      <c r="AM123" s="285" t="str">
        <f>IF(ISBLANK($I123),"",VLOOKUP($I123,DATAS!$A$2:$BJ$20,61,0))</f>
        <v/>
      </c>
      <c r="AN123" s="285" t="str">
        <f>IF(ISBLANK($I123),"",VLOOKUP($I123,DATAS!$A$2:$BJ$20,57,0))</f>
        <v/>
      </c>
      <c r="AO123" s="285" t="str">
        <f>IF(ISBLANK($I123),"",VLOOKUP($I123,DATAS!$A$2:$BJ$20,58,0))</f>
        <v/>
      </c>
    </row>
    <row r="124" spans="1:41" ht="23.25" customHeight="1" x14ac:dyDescent="0.2">
      <c r="A124" s="28" t="s">
        <v>121</v>
      </c>
      <c r="B124" s="238"/>
      <c r="C124" s="239"/>
      <c r="D124" s="240"/>
      <c r="E124" s="31"/>
      <c r="F124" s="32" t="str">
        <f t="shared" si="1"/>
        <v xml:space="preserve"> </v>
      </c>
      <c r="G124" s="32"/>
      <c r="H124" s="240"/>
      <c r="I124" s="243"/>
      <c r="J124" s="241" t="str">
        <f>IF(ISBLANK(I124),"",VLOOKUP($I$7,DATAS!$A$2:$B$20,2,0))</f>
        <v/>
      </c>
      <c r="K124" s="241" t="str">
        <f>IF(ISBLANK(J124),"",VLOOKUP($J$7,DATAS!$U$2:$V$20,2,0))</f>
        <v>CADETS 2</v>
      </c>
      <c r="L124" s="225" t="e">
        <f>IF(ISBLANK(VLOOKUP($B124,'RECAP PLAN DE SEANCE ADULTE'!$F$1:$G$4,2,0)),"",VLOOKUP($B124,'RECAP PLAN DE SEANCE ADULTE'!$F$1:$G$4,2,0))</f>
        <v>#N/A</v>
      </c>
      <c r="M124" s="226"/>
      <c r="N124" s="35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7"/>
      <c r="AB124" s="38"/>
      <c r="AC124" s="38"/>
      <c r="AD124" s="38"/>
      <c r="AE124" s="38"/>
      <c r="AF124" s="285" t="str">
        <f>IF(ISBLANK($I124),"",VLOOKUP($I124,DATAS!$A$2:$BJ$20,54,0))</f>
        <v/>
      </c>
      <c r="AG124" s="285" t="str">
        <f>IF(ISBLANK($I124),"",VLOOKUP($I124,DATAS!$A$2:$BJ$20,55,0))</f>
        <v/>
      </c>
      <c r="AH124" s="285" t="str">
        <f>IF(ISBLANK($I124),"",VLOOKUP($I124,DATAS!$A$2:$BJ$20,56,0))</f>
        <v/>
      </c>
      <c r="AI124" s="285" t="str">
        <f>IF(ISBLANK($I124),"",VLOOKUP($I124,DATAS!$A$2:$BJ$20,57,0))</f>
        <v/>
      </c>
      <c r="AJ124" s="285" t="str">
        <f>IF(ISBLANK($I124),"",VLOOKUP($I124,DATAS!$A$2:$BJ$20,53,0))</f>
        <v/>
      </c>
      <c r="AK124" s="285" t="str">
        <f>IF(ISBLANK($I124),"",VLOOKUP($I124,DATAS!$A$2:$BJ$20,54,0))</f>
        <v/>
      </c>
      <c r="AL124" s="285" t="str">
        <f>IF(ISBLANK($I124),"",VLOOKUP($I124,DATAS!$A$2:$BJ$20,55,0))</f>
        <v/>
      </c>
      <c r="AM124" s="285" t="str">
        <f>IF(ISBLANK($I124),"",VLOOKUP($I124,DATAS!$A$2:$BJ$20,61,0))</f>
        <v/>
      </c>
      <c r="AN124" s="285" t="str">
        <f>IF(ISBLANK($I124),"",VLOOKUP($I124,DATAS!$A$2:$BJ$20,57,0))</f>
        <v/>
      </c>
      <c r="AO124" s="285" t="str">
        <f>IF(ISBLANK($I124),"",VLOOKUP($I124,DATAS!$A$2:$BJ$20,58,0))</f>
        <v/>
      </c>
    </row>
    <row r="125" spans="1:41" ht="23.25" customHeight="1" x14ac:dyDescent="0.2">
      <c r="A125" s="28" t="s">
        <v>122</v>
      </c>
      <c r="B125" s="238"/>
      <c r="C125" s="239"/>
      <c r="D125" s="240"/>
      <c r="E125" s="31"/>
      <c r="F125" s="32" t="str">
        <f t="shared" si="1"/>
        <v xml:space="preserve"> </v>
      </c>
      <c r="G125" s="32"/>
      <c r="H125" s="240"/>
      <c r="I125" s="243"/>
      <c r="J125" s="241" t="str">
        <f>IF(ISBLANK(I125),"",VLOOKUP($I$7,DATAS!$A$2:$B$20,2,0))</f>
        <v/>
      </c>
      <c r="K125" s="241" t="str">
        <f>IF(ISBLANK(J125),"",VLOOKUP($J$7,DATAS!$U$2:$V$20,2,0))</f>
        <v>CADETS 2</v>
      </c>
      <c r="L125" s="225" t="e">
        <f>IF(ISBLANK(VLOOKUP($B125,'RECAP PLAN DE SEANCE ADULTE'!$F$1:$G$4,2,0)),"",VLOOKUP($B125,'RECAP PLAN DE SEANCE ADULTE'!$F$1:$G$4,2,0))</f>
        <v>#N/A</v>
      </c>
      <c r="M125" s="226"/>
      <c r="N125" s="35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7"/>
      <c r="AB125" s="38"/>
      <c r="AC125" s="38"/>
      <c r="AD125" s="38"/>
      <c r="AE125" s="38"/>
      <c r="AF125" s="285" t="str">
        <f>IF(ISBLANK($I125),"",VLOOKUP($I125,DATAS!$A$2:$BJ$20,54,0))</f>
        <v/>
      </c>
      <c r="AG125" s="285" t="str">
        <f>IF(ISBLANK($I125),"",VLOOKUP($I125,DATAS!$A$2:$BJ$20,55,0))</f>
        <v/>
      </c>
      <c r="AH125" s="285" t="str">
        <f>IF(ISBLANK($I125),"",VLOOKUP($I125,DATAS!$A$2:$BJ$20,56,0))</f>
        <v/>
      </c>
      <c r="AI125" s="285" t="str">
        <f>IF(ISBLANK($I125),"",VLOOKUP($I125,DATAS!$A$2:$BJ$20,57,0))</f>
        <v/>
      </c>
      <c r="AJ125" s="285" t="str">
        <f>IF(ISBLANK($I125),"",VLOOKUP($I125,DATAS!$A$2:$BJ$20,53,0))</f>
        <v/>
      </c>
      <c r="AK125" s="285" t="str">
        <f>IF(ISBLANK($I125),"",VLOOKUP($I125,DATAS!$A$2:$BJ$20,54,0))</f>
        <v/>
      </c>
      <c r="AL125" s="285" t="str">
        <f>IF(ISBLANK($I125),"",VLOOKUP($I125,DATAS!$A$2:$BJ$20,55,0))</f>
        <v/>
      </c>
      <c r="AM125" s="285" t="str">
        <f>IF(ISBLANK($I125),"",VLOOKUP($I125,DATAS!$A$2:$BJ$20,61,0))</f>
        <v/>
      </c>
      <c r="AN125" s="285" t="str">
        <f>IF(ISBLANK($I125),"",VLOOKUP($I125,DATAS!$A$2:$BJ$20,57,0))</f>
        <v/>
      </c>
      <c r="AO125" s="285" t="str">
        <f>IF(ISBLANK($I125),"",VLOOKUP($I125,DATAS!$A$2:$BJ$20,58,0))</f>
        <v/>
      </c>
    </row>
    <row r="126" spans="1:41" ht="23.25" customHeight="1" x14ac:dyDescent="0.2">
      <c r="A126" s="28" t="s">
        <v>123</v>
      </c>
      <c r="B126" s="238"/>
      <c r="C126" s="239"/>
      <c r="D126" s="240"/>
      <c r="E126" s="31"/>
      <c r="F126" s="32" t="str">
        <f t="shared" si="1"/>
        <v xml:space="preserve"> </v>
      </c>
      <c r="G126" s="32"/>
      <c r="H126" s="240"/>
      <c r="I126" s="243"/>
      <c r="J126" s="241" t="str">
        <f>IF(ISBLANK(I126),"",VLOOKUP($I$7,DATAS!$A$2:$B$20,2,0))</f>
        <v/>
      </c>
      <c r="K126" s="241" t="str">
        <f>IF(ISBLANK(J126),"",VLOOKUP($J$7,DATAS!$U$2:$V$20,2,0))</f>
        <v>CADETS 2</v>
      </c>
      <c r="L126" s="225" t="e">
        <f>IF(ISBLANK(VLOOKUP($B126,'RECAP PLAN DE SEANCE ADULTE'!$F$1:$G$4,2,0)),"",VLOOKUP($B126,'RECAP PLAN DE SEANCE ADULTE'!$F$1:$G$4,2,0))</f>
        <v>#N/A</v>
      </c>
      <c r="M126" s="226"/>
      <c r="N126" s="35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7"/>
      <c r="AB126" s="38"/>
      <c r="AC126" s="38"/>
      <c r="AD126" s="38"/>
      <c r="AE126" s="38"/>
      <c r="AF126" s="285" t="str">
        <f>IF(ISBLANK($I126),"",VLOOKUP($I126,DATAS!$A$2:$BJ$20,54,0))</f>
        <v/>
      </c>
      <c r="AG126" s="285" t="str">
        <f>IF(ISBLANK($I126),"",VLOOKUP($I126,DATAS!$A$2:$BJ$20,55,0))</f>
        <v/>
      </c>
      <c r="AH126" s="285" t="str">
        <f>IF(ISBLANK($I126),"",VLOOKUP($I126,DATAS!$A$2:$BJ$20,56,0))</f>
        <v/>
      </c>
      <c r="AI126" s="285" t="str">
        <f>IF(ISBLANK($I126),"",VLOOKUP($I126,DATAS!$A$2:$BJ$20,57,0))</f>
        <v/>
      </c>
      <c r="AJ126" s="285" t="str">
        <f>IF(ISBLANK($I126),"",VLOOKUP($I126,DATAS!$A$2:$BJ$20,53,0))</f>
        <v/>
      </c>
      <c r="AK126" s="285" t="str">
        <f>IF(ISBLANK($I126),"",VLOOKUP($I126,DATAS!$A$2:$BJ$20,54,0))</f>
        <v/>
      </c>
      <c r="AL126" s="285" t="str">
        <f>IF(ISBLANK($I126),"",VLOOKUP($I126,DATAS!$A$2:$BJ$20,55,0))</f>
        <v/>
      </c>
      <c r="AM126" s="285" t="str">
        <f>IF(ISBLANK($I126),"",VLOOKUP($I126,DATAS!$A$2:$BJ$20,61,0))</f>
        <v/>
      </c>
      <c r="AN126" s="285" t="str">
        <f>IF(ISBLANK($I126),"",VLOOKUP($I126,DATAS!$A$2:$BJ$20,57,0))</f>
        <v/>
      </c>
      <c r="AO126" s="285" t="str">
        <f>IF(ISBLANK($I126),"",VLOOKUP($I126,DATAS!$A$2:$BJ$20,58,0))</f>
        <v/>
      </c>
    </row>
    <row r="127" spans="1:41" ht="23.25" customHeight="1" x14ac:dyDescent="0.2">
      <c r="A127" s="28" t="s">
        <v>124</v>
      </c>
      <c r="B127" s="238"/>
      <c r="C127" s="239"/>
      <c r="D127" s="240"/>
      <c r="E127" s="31"/>
      <c r="F127" s="32" t="str">
        <f t="shared" si="1"/>
        <v xml:space="preserve"> </v>
      </c>
      <c r="G127" s="32"/>
      <c r="H127" s="240"/>
      <c r="I127" s="243"/>
      <c r="J127" s="241" t="str">
        <f>IF(ISBLANK(I127),"",VLOOKUP($I$7,DATAS!$A$2:$B$20,2,0))</f>
        <v/>
      </c>
      <c r="K127" s="241" t="str">
        <f>IF(ISBLANK(J127),"",VLOOKUP($J$7,DATAS!$U$2:$V$20,2,0))</f>
        <v>CADETS 2</v>
      </c>
      <c r="L127" s="225" t="e">
        <f>IF(ISBLANK(VLOOKUP($B127,'RECAP PLAN DE SEANCE ADULTE'!$F$1:$G$4,2,0)),"",VLOOKUP($B127,'RECAP PLAN DE SEANCE ADULTE'!$F$1:$G$4,2,0))</f>
        <v>#N/A</v>
      </c>
      <c r="M127" s="226"/>
      <c r="N127" s="35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7"/>
      <c r="AB127" s="38"/>
      <c r="AC127" s="38"/>
      <c r="AD127" s="38"/>
      <c r="AE127" s="38"/>
      <c r="AF127" s="285" t="str">
        <f>IF(ISBLANK($I127),"",VLOOKUP($I127,DATAS!$A$2:$BJ$20,54,0))</f>
        <v/>
      </c>
      <c r="AG127" s="285" t="str">
        <f>IF(ISBLANK($I127),"",VLOOKUP($I127,DATAS!$A$2:$BJ$20,55,0))</f>
        <v/>
      </c>
      <c r="AH127" s="285" t="str">
        <f>IF(ISBLANK($I127),"",VLOOKUP($I127,DATAS!$A$2:$BJ$20,56,0))</f>
        <v/>
      </c>
      <c r="AI127" s="285" t="str">
        <f>IF(ISBLANK($I127),"",VLOOKUP($I127,DATAS!$A$2:$BJ$20,57,0))</f>
        <v/>
      </c>
      <c r="AJ127" s="285" t="str">
        <f>IF(ISBLANK($I127),"",VLOOKUP($I127,DATAS!$A$2:$BJ$20,53,0))</f>
        <v/>
      </c>
      <c r="AK127" s="285" t="str">
        <f>IF(ISBLANK($I127),"",VLOOKUP($I127,DATAS!$A$2:$BJ$20,54,0))</f>
        <v/>
      </c>
      <c r="AL127" s="285" t="str">
        <f>IF(ISBLANK($I127),"",VLOOKUP($I127,DATAS!$A$2:$BJ$20,55,0))</f>
        <v/>
      </c>
      <c r="AM127" s="285" t="str">
        <f>IF(ISBLANK($I127),"",VLOOKUP($I127,DATAS!$A$2:$BJ$20,61,0))</f>
        <v/>
      </c>
      <c r="AN127" s="285" t="str">
        <f>IF(ISBLANK($I127),"",VLOOKUP($I127,DATAS!$A$2:$BJ$20,57,0))</f>
        <v/>
      </c>
      <c r="AO127" s="285" t="str">
        <f>IF(ISBLANK($I127),"",VLOOKUP($I127,DATAS!$A$2:$BJ$20,58,0))</f>
        <v/>
      </c>
    </row>
    <row r="128" spans="1:41" ht="23.25" customHeight="1" x14ac:dyDescent="0.2">
      <c r="A128" s="28" t="s">
        <v>125</v>
      </c>
      <c r="B128" s="238"/>
      <c r="C128" s="239"/>
      <c r="D128" s="240"/>
      <c r="E128" s="31"/>
      <c r="F128" s="32" t="str">
        <f t="shared" si="1"/>
        <v xml:space="preserve"> </v>
      </c>
      <c r="G128" s="32"/>
      <c r="H128" s="240"/>
      <c r="I128" s="243"/>
      <c r="J128" s="241" t="str">
        <f>IF(ISBLANK(I128),"",VLOOKUP($I$7,DATAS!$A$2:$B$20,2,0))</f>
        <v/>
      </c>
      <c r="K128" s="241" t="str">
        <f>IF(ISBLANK(J128),"",VLOOKUP($J$7,DATAS!$U$2:$V$20,2,0))</f>
        <v>CADETS 2</v>
      </c>
      <c r="L128" s="225" t="e">
        <f>IF(ISBLANK(VLOOKUP($B128,'RECAP PLAN DE SEANCE ADULTE'!$F$1:$G$4,2,0)),"",VLOOKUP($B128,'RECAP PLAN DE SEANCE ADULTE'!$F$1:$G$4,2,0))</f>
        <v>#N/A</v>
      </c>
      <c r="M128" s="226"/>
      <c r="N128" s="35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7"/>
      <c r="AB128" s="38"/>
      <c r="AC128" s="38"/>
      <c r="AD128" s="38"/>
      <c r="AE128" s="38"/>
      <c r="AF128" s="285" t="str">
        <f>IF(ISBLANK($I128),"",VLOOKUP($I128,DATAS!$A$2:$BJ$20,54,0))</f>
        <v/>
      </c>
      <c r="AG128" s="285" t="str">
        <f>IF(ISBLANK($I128),"",VLOOKUP($I128,DATAS!$A$2:$BJ$20,55,0))</f>
        <v/>
      </c>
      <c r="AH128" s="285" t="str">
        <f>IF(ISBLANK($I128),"",VLOOKUP($I128,DATAS!$A$2:$BJ$20,56,0))</f>
        <v/>
      </c>
      <c r="AI128" s="285" t="str">
        <f>IF(ISBLANK($I128),"",VLOOKUP($I128,DATAS!$A$2:$BJ$20,57,0))</f>
        <v/>
      </c>
      <c r="AJ128" s="285" t="str">
        <f>IF(ISBLANK($I128),"",VLOOKUP($I128,DATAS!$A$2:$BJ$20,53,0))</f>
        <v/>
      </c>
      <c r="AK128" s="285" t="str">
        <f>IF(ISBLANK($I128),"",VLOOKUP($I128,DATAS!$A$2:$BJ$20,54,0))</f>
        <v/>
      </c>
      <c r="AL128" s="285" t="str">
        <f>IF(ISBLANK($I128),"",VLOOKUP($I128,DATAS!$A$2:$BJ$20,55,0))</f>
        <v/>
      </c>
      <c r="AM128" s="285" t="str">
        <f>IF(ISBLANK($I128),"",VLOOKUP($I128,DATAS!$A$2:$BJ$20,61,0))</f>
        <v/>
      </c>
      <c r="AN128" s="285" t="str">
        <f>IF(ISBLANK($I128),"",VLOOKUP($I128,DATAS!$A$2:$BJ$20,57,0))</f>
        <v/>
      </c>
      <c r="AO128" s="285" t="str">
        <f>IF(ISBLANK($I128),"",VLOOKUP($I128,DATAS!$A$2:$BJ$20,58,0))</f>
        <v/>
      </c>
    </row>
    <row r="129" spans="1:41" ht="23.25" customHeight="1" x14ac:dyDescent="0.2">
      <c r="A129" s="28" t="s">
        <v>126</v>
      </c>
      <c r="B129" s="238"/>
      <c r="C129" s="239"/>
      <c r="D129" s="240"/>
      <c r="E129" s="31"/>
      <c r="F129" s="32" t="str">
        <f t="shared" si="1"/>
        <v xml:space="preserve"> </v>
      </c>
      <c r="G129" s="32"/>
      <c r="H129" s="240"/>
      <c r="I129" s="243"/>
      <c r="J129" s="241" t="str">
        <f>IF(ISBLANK(I129),"",VLOOKUP($I$7,DATAS!$A$2:$B$20,2,0))</f>
        <v/>
      </c>
      <c r="K129" s="241" t="str">
        <f>IF(ISBLANK(J129),"",VLOOKUP($J$7,DATAS!$U$2:$V$20,2,0))</f>
        <v>CADETS 2</v>
      </c>
      <c r="L129" s="225" t="e">
        <f>IF(ISBLANK(VLOOKUP($B129,'RECAP PLAN DE SEANCE ADULTE'!$F$1:$G$4,2,0)),"",VLOOKUP($B129,'RECAP PLAN DE SEANCE ADULTE'!$F$1:$G$4,2,0))</f>
        <v>#N/A</v>
      </c>
      <c r="M129" s="226"/>
      <c r="N129" s="35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7"/>
      <c r="AB129" s="38"/>
      <c r="AC129" s="38"/>
      <c r="AD129" s="38"/>
      <c r="AE129" s="38"/>
      <c r="AF129" s="285" t="str">
        <f>IF(ISBLANK($I129),"",VLOOKUP($I129,DATAS!$A$2:$BJ$20,54,0))</f>
        <v/>
      </c>
      <c r="AG129" s="285" t="str">
        <f>IF(ISBLANK($I129),"",VLOOKUP($I129,DATAS!$A$2:$BJ$20,55,0))</f>
        <v/>
      </c>
      <c r="AH129" s="285" t="str">
        <f>IF(ISBLANK($I129),"",VLOOKUP($I129,DATAS!$A$2:$BJ$20,56,0))</f>
        <v/>
      </c>
      <c r="AI129" s="285" t="str">
        <f>IF(ISBLANK($I129),"",VLOOKUP($I129,DATAS!$A$2:$BJ$20,57,0))</f>
        <v/>
      </c>
      <c r="AJ129" s="285" t="str">
        <f>IF(ISBLANK($I129),"",VLOOKUP($I129,DATAS!$A$2:$BJ$20,53,0))</f>
        <v/>
      </c>
      <c r="AK129" s="285" t="str">
        <f>IF(ISBLANK($I129),"",VLOOKUP($I129,DATAS!$A$2:$BJ$20,54,0))</f>
        <v/>
      </c>
      <c r="AL129" s="285" t="str">
        <f>IF(ISBLANK($I129),"",VLOOKUP($I129,DATAS!$A$2:$BJ$20,55,0))</f>
        <v/>
      </c>
      <c r="AM129" s="285" t="str">
        <f>IF(ISBLANK($I129),"",VLOOKUP($I129,DATAS!$A$2:$BJ$20,61,0))</f>
        <v/>
      </c>
      <c r="AN129" s="285" t="str">
        <f>IF(ISBLANK($I129),"",VLOOKUP($I129,DATAS!$A$2:$BJ$20,57,0))</f>
        <v/>
      </c>
      <c r="AO129" s="285" t="str">
        <f>IF(ISBLANK($I129),"",VLOOKUP($I129,DATAS!$A$2:$BJ$20,58,0))</f>
        <v/>
      </c>
    </row>
    <row r="130" spans="1:41" ht="23.25" customHeight="1" x14ac:dyDescent="0.2">
      <c r="A130" s="28" t="s">
        <v>127</v>
      </c>
      <c r="B130" s="238"/>
      <c r="C130" s="239"/>
      <c r="D130" s="240"/>
      <c r="E130" s="31"/>
      <c r="F130" s="32" t="str">
        <f t="shared" si="1"/>
        <v xml:space="preserve"> </v>
      </c>
      <c r="G130" s="32"/>
      <c r="H130" s="240"/>
      <c r="I130" s="243"/>
      <c r="J130" s="241" t="str">
        <f>IF(ISBLANK(I130),"",VLOOKUP($I$7,DATAS!$A$2:$B$20,2,0))</f>
        <v/>
      </c>
      <c r="K130" s="241" t="str">
        <f>IF(ISBLANK(J130),"",VLOOKUP($J$7,DATAS!$U$2:$V$20,2,0))</f>
        <v>CADETS 2</v>
      </c>
      <c r="L130" s="225" t="e">
        <f>IF(ISBLANK(VLOOKUP($B130,'RECAP PLAN DE SEANCE ADULTE'!$F$1:$G$4,2,0)),"",VLOOKUP($B130,'RECAP PLAN DE SEANCE ADULTE'!$F$1:$G$4,2,0))</f>
        <v>#N/A</v>
      </c>
      <c r="M130" s="226"/>
      <c r="N130" s="35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7"/>
      <c r="AB130" s="38"/>
      <c r="AC130" s="38"/>
      <c r="AD130" s="38"/>
      <c r="AE130" s="38"/>
      <c r="AF130" s="285" t="str">
        <f>IF(ISBLANK($I130),"",VLOOKUP($I130,DATAS!$A$2:$BJ$20,49,0))</f>
        <v/>
      </c>
      <c r="AG130" s="285" t="str">
        <f>IF(ISBLANK($I130),"",VLOOKUP($I130,DATAS!$A$2:$BJ$20,55,0))</f>
        <v/>
      </c>
      <c r="AH130" s="285" t="str">
        <f>IF(ISBLANK($I130),"",VLOOKUP($I130,DATAS!$A$2:$BJ$20,56,0))</f>
        <v/>
      </c>
      <c r="AI130" s="285" t="str">
        <f>IF(ISBLANK($I130),"",VLOOKUP($I130,DATAS!$A$2:$BJ$20,57,0))</f>
        <v/>
      </c>
      <c r="AJ130" s="285" t="str">
        <f>IF(ISBLANK($I130),"",VLOOKUP($I130,DATAS!$A$2:$BJ$20,53,0))</f>
        <v/>
      </c>
      <c r="AK130" s="285" t="str">
        <f>IF(ISBLANK($I130),"",VLOOKUP($I130,DATAS!$A$2:$BJ$20,54,0))</f>
        <v/>
      </c>
      <c r="AL130" s="285" t="str">
        <f>IF(ISBLANK($I130),"",VLOOKUP($I130,DATAS!$A$2:$BJ$20,55,0))</f>
        <v/>
      </c>
      <c r="AM130" s="285" t="str">
        <f>IF(ISBLANK($I130),"",VLOOKUP($I130,DATAS!$A$2:$BJ$20,61,0))</f>
        <v/>
      </c>
      <c r="AN130" s="285" t="str">
        <f>IF(ISBLANK($I130),"",VLOOKUP($I130,DATAS!$A$2:$BJ$20,57,0))</f>
        <v/>
      </c>
      <c r="AO130" s="285" t="str">
        <f>IF(ISBLANK($I130),"",VLOOKUP($I130,DATAS!$A$2:$BJ$20,58,0))</f>
        <v/>
      </c>
    </row>
    <row r="131" spans="1:41" ht="23.25" customHeight="1" x14ac:dyDescent="0.2">
      <c r="A131" s="28" t="s">
        <v>128</v>
      </c>
      <c r="B131" s="238"/>
      <c r="C131" s="239"/>
      <c r="D131" s="240"/>
      <c r="E131" s="31"/>
      <c r="F131" s="32" t="str">
        <f t="shared" si="1"/>
        <v xml:space="preserve"> </v>
      </c>
      <c r="G131" s="32"/>
      <c r="H131" s="240"/>
      <c r="I131" s="243"/>
      <c r="J131" s="241" t="str">
        <f>IF(ISBLANK(I131),"",VLOOKUP($I$7,DATAS!$A$2:$B$20,2,0))</f>
        <v/>
      </c>
      <c r="K131" s="241" t="str">
        <f>IF(ISBLANK(J131),"",VLOOKUP($J$7,DATAS!$U$2:$V$20,2,0))</f>
        <v>CADETS 2</v>
      </c>
      <c r="L131" s="225" t="e">
        <f>IF(ISBLANK(VLOOKUP($B131,'RECAP PLAN DE SEANCE ADULTE'!$F$1:$G$4,2,0)),"",VLOOKUP($B131,'RECAP PLAN DE SEANCE ADULTE'!$F$1:$G$4,2,0))</f>
        <v>#N/A</v>
      </c>
      <c r="M131" s="226"/>
      <c r="N131" s="35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7"/>
      <c r="AB131" s="38"/>
      <c r="AC131" s="38"/>
      <c r="AD131" s="38"/>
      <c r="AE131" s="38"/>
      <c r="AF131" s="285" t="str">
        <f>IF(ISBLANK($I131),"",VLOOKUP($I131,DATAS!$A$2:$BJ$20,49,0))</f>
        <v/>
      </c>
      <c r="AG131" s="285" t="str">
        <f>IF(ISBLANK($I131),"",VLOOKUP($I131,DATAS!$A$2:$BJ$20,55,0))</f>
        <v/>
      </c>
      <c r="AH131" s="285" t="str">
        <f>IF(ISBLANK($I131),"",VLOOKUP($I131,DATAS!$A$2:$BJ$20,56,0))</f>
        <v/>
      </c>
      <c r="AI131" s="285" t="str">
        <f>IF(ISBLANK($I131),"",VLOOKUP($I131,DATAS!$A$2:$BJ$20,57,0))</f>
        <v/>
      </c>
      <c r="AJ131" s="285" t="str">
        <f>IF(ISBLANK($I131),"",VLOOKUP($I131,DATAS!$A$2:$BJ$20,53,0))</f>
        <v/>
      </c>
      <c r="AK131" s="285" t="str">
        <f>IF(ISBLANK($I131),"",VLOOKUP($I131,DATAS!$A$2:$BJ$20,54,0))</f>
        <v/>
      </c>
      <c r="AL131" s="285" t="str">
        <f>IF(ISBLANK($I131),"",VLOOKUP($I131,DATAS!$A$2:$BJ$20,55,0))</f>
        <v/>
      </c>
      <c r="AM131" s="285" t="str">
        <f>IF(ISBLANK($I131),"",VLOOKUP($I131,DATAS!$A$2:$BJ$20,61,0))</f>
        <v/>
      </c>
      <c r="AN131" s="285" t="str">
        <f>IF(ISBLANK($I131),"",VLOOKUP($I131,DATAS!$A$2:$BJ$20,57,0))</f>
        <v/>
      </c>
      <c r="AO131" s="285" t="str">
        <f>IF(ISBLANK($I131),"",VLOOKUP($I131,DATAS!$A$2:$BJ$20,58,0))</f>
        <v/>
      </c>
    </row>
    <row r="132" spans="1:41" ht="23.25" customHeight="1" x14ac:dyDescent="0.2">
      <c r="A132" s="28" t="s">
        <v>129</v>
      </c>
      <c r="B132" s="238"/>
      <c r="C132" s="239"/>
      <c r="D132" s="240"/>
      <c r="E132" s="31"/>
      <c r="F132" s="32" t="str">
        <f t="shared" si="1"/>
        <v xml:space="preserve"> </v>
      </c>
      <c r="G132" s="32"/>
      <c r="H132" s="240"/>
      <c r="I132" s="243"/>
      <c r="J132" s="241" t="str">
        <f>IF(ISBLANK(I132),"",VLOOKUP($I$7,DATAS!$A$2:$B$20,2,0))</f>
        <v/>
      </c>
      <c r="K132" s="241" t="str">
        <f>IF(ISBLANK(J132),"",VLOOKUP($J$7,DATAS!$U$2:$V$20,2,0))</f>
        <v>CADETS 2</v>
      </c>
      <c r="L132" s="225" t="e">
        <f>IF(ISBLANK(VLOOKUP($B132,'RECAP PLAN DE SEANCE ADULTE'!$F$1:$G$4,2,0)),"",VLOOKUP($B132,'RECAP PLAN DE SEANCE ADULTE'!$F$1:$G$4,2,0))</f>
        <v>#N/A</v>
      </c>
      <c r="M132" s="226"/>
      <c r="N132" s="35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7"/>
      <c r="AB132" s="38"/>
      <c r="AC132" s="38"/>
      <c r="AD132" s="38"/>
      <c r="AE132" s="38"/>
      <c r="AF132" s="285" t="str">
        <f>IF(ISBLANK($I132),"",VLOOKUP($I132,DATAS!$A$2:$BJ$20,49,0))</f>
        <v/>
      </c>
      <c r="AG132" s="285" t="str">
        <f>IF(ISBLANK($I132),"",VLOOKUP($I132,DATAS!$A$2:$BJ$20,55,0))</f>
        <v/>
      </c>
      <c r="AH132" s="285" t="str">
        <f>IF(ISBLANK($I132),"",VLOOKUP($I132,DATAS!$A$2:$BJ$20,56,0))</f>
        <v/>
      </c>
      <c r="AI132" s="285" t="str">
        <f>IF(ISBLANK($I132),"",VLOOKUP($I132,DATAS!$A$2:$BJ$20,57,0))</f>
        <v/>
      </c>
      <c r="AJ132" s="285" t="str">
        <f>IF(ISBLANK($I132),"",VLOOKUP($I132,DATAS!$A$2:$BJ$20,53,0))</f>
        <v/>
      </c>
      <c r="AK132" s="285" t="str">
        <f>IF(ISBLANK($I132),"",VLOOKUP($I132,DATAS!$A$2:$BJ$20,54,0))</f>
        <v/>
      </c>
      <c r="AL132" s="285" t="str">
        <f>IF(ISBLANK($I132),"",VLOOKUP($I132,DATAS!$A$2:$BJ$20,55,0))</f>
        <v/>
      </c>
      <c r="AM132" s="285" t="str">
        <f>IF(ISBLANK($I132),"",VLOOKUP($I132,DATAS!$A$2:$BJ$20,61,0))</f>
        <v/>
      </c>
      <c r="AN132" s="285" t="str">
        <f>IF(ISBLANK($I132),"",VLOOKUP($I132,DATAS!$A$2:$BJ$20,57,0))</f>
        <v/>
      </c>
      <c r="AO132" s="285" t="str">
        <f>IF(ISBLANK($I132),"",VLOOKUP($I132,DATAS!$A$2:$BJ$20,58,0))</f>
        <v/>
      </c>
    </row>
    <row r="133" spans="1:41" ht="23.25" customHeight="1" x14ac:dyDescent="0.2">
      <c r="A133" s="28" t="s">
        <v>130</v>
      </c>
      <c r="B133" s="238"/>
      <c r="C133" s="239"/>
      <c r="D133" s="240"/>
      <c r="E133" s="31"/>
      <c r="F133" s="32" t="str">
        <f t="shared" si="1"/>
        <v xml:space="preserve"> </v>
      </c>
      <c r="G133" s="32"/>
      <c r="H133" s="240"/>
      <c r="I133" s="243"/>
      <c r="J133" s="241" t="str">
        <f>IF(ISBLANK(I133),"",VLOOKUP($I$7,DATAS!$A$2:$B$20,2,0))</f>
        <v/>
      </c>
      <c r="K133" s="241" t="str">
        <f>IF(ISBLANK(J133),"",VLOOKUP($J$7,DATAS!$U$2:$V$20,2,0))</f>
        <v>CADETS 2</v>
      </c>
      <c r="L133" s="225" t="e">
        <f>IF(ISBLANK(VLOOKUP($B133,'RECAP PLAN DE SEANCE ADULTE'!$F$1:$G$4,2,0)),"",VLOOKUP($B133,'RECAP PLAN DE SEANCE ADULTE'!$F$1:$G$4,2,0))</f>
        <v>#N/A</v>
      </c>
      <c r="M133" s="226"/>
      <c r="N133" s="35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7"/>
      <c r="AB133" s="38"/>
      <c r="AC133" s="38"/>
      <c r="AD133" s="38"/>
      <c r="AE133" s="38"/>
      <c r="AF133" s="285" t="str">
        <f>IF(ISBLANK($I133),"",VLOOKUP($I133,DATAS!$A$2:$BJ$20,49,0))</f>
        <v/>
      </c>
      <c r="AG133" s="285" t="str">
        <f>IF(ISBLANK($I133),"",VLOOKUP($I133,DATAS!$A$2:$BJ$20,55,0))</f>
        <v/>
      </c>
      <c r="AH133" s="285" t="str">
        <f>IF(ISBLANK($I133),"",VLOOKUP($I133,DATAS!$A$2:$BJ$20,56,0))</f>
        <v/>
      </c>
      <c r="AI133" s="285" t="str">
        <f>IF(ISBLANK($I133),"",VLOOKUP($I133,DATAS!$A$2:$BJ$20,57,0))</f>
        <v/>
      </c>
      <c r="AJ133" s="285" t="str">
        <f>IF(ISBLANK($I133),"",VLOOKUP($I133,DATAS!$A$2:$BJ$20,53,0))</f>
        <v/>
      </c>
      <c r="AK133" s="285" t="str">
        <f>IF(ISBLANK($I133),"",VLOOKUP($I133,DATAS!$A$2:$BJ$20,54,0))</f>
        <v/>
      </c>
      <c r="AL133" s="285" t="str">
        <f>IF(ISBLANK($I133),"",VLOOKUP($I133,DATAS!$A$2:$BJ$20,55,0))</f>
        <v/>
      </c>
      <c r="AM133" s="285" t="str">
        <f>IF(ISBLANK($I133),"",VLOOKUP($I133,DATAS!$A$2:$BJ$20,61,0))</f>
        <v/>
      </c>
      <c r="AN133" s="285" t="str">
        <f>IF(ISBLANK($I133),"",VLOOKUP($I133,DATAS!$A$2:$BJ$20,57,0))</f>
        <v/>
      </c>
      <c r="AO133" s="285" t="str">
        <f>IF(ISBLANK($I133),"",VLOOKUP($I133,DATAS!$A$2:$BJ$20,58,0))</f>
        <v/>
      </c>
    </row>
    <row r="134" spans="1:41" ht="23.25" customHeight="1" x14ac:dyDescent="0.2">
      <c r="A134" s="28" t="s">
        <v>131</v>
      </c>
      <c r="B134" s="238"/>
      <c r="C134" s="239"/>
      <c r="D134" s="240"/>
      <c r="E134" s="31"/>
      <c r="F134" s="32" t="str">
        <f t="shared" si="1"/>
        <v xml:space="preserve"> </v>
      </c>
      <c r="G134" s="32"/>
      <c r="H134" s="240"/>
      <c r="I134" s="243"/>
      <c r="J134" s="241" t="str">
        <f>IF(ISBLANK(I134),"",VLOOKUP($I$7,DATAS!$A$2:$B$20,2,0))</f>
        <v/>
      </c>
      <c r="K134" s="241" t="str">
        <f>IF(ISBLANK(J134),"",VLOOKUP($J$7,DATAS!$U$2:$V$20,2,0))</f>
        <v>CADETS 2</v>
      </c>
      <c r="L134" s="225" t="e">
        <f>IF(ISBLANK(VLOOKUP($B134,'RECAP PLAN DE SEANCE ADULTE'!$F$1:$G$4,2,0)),"",VLOOKUP($B134,'RECAP PLAN DE SEANCE ADULTE'!$F$1:$G$4,2,0))</f>
        <v>#N/A</v>
      </c>
      <c r="M134" s="226"/>
      <c r="N134" s="35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7"/>
      <c r="AB134" s="38"/>
      <c r="AC134" s="38"/>
      <c r="AD134" s="38"/>
      <c r="AE134" s="38"/>
      <c r="AF134" s="285" t="str">
        <f>IF(ISBLANK($I134),"",VLOOKUP($I134,DATAS!$A$2:$BJ$20,49,0))</f>
        <v/>
      </c>
      <c r="AG134" s="285" t="str">
        <f>IF(ISBLANK($I134),"",VLOOKUP($I134,DATAS!$A$2:$BJ$20,55,0))</f>
        <v/>
      </c>
      <c r="AH134" s="285" t="str">
        <f>IF(ISBLANK($I134),"",VLOOKUP($I134,DATAS!$A$2:$BJ$20,56,0))</f>
        <v/>
      </c>
      <c r="AI134" s="285" t="str">
        <f>IF(ISBLANK($I134),"",VLOOKUP($I134,DATAS!$A$2:$BJ$20,57,0))</f>
        <v/>
      </c>
      <c r="AJ134" s="285" t="str">
        <f>IF(ISBLANK($I134),"",VLOOKUP($I134,DATAS!$A$2:$BJ$20,53,0))</f>
        <v/>
      </c>
      <c r="AK134" s="285" t="str">
        <f>IF(ISBLANK($I134),"",VLOOKUP($I134,DATAS!$A$2:$BJ$20,54,0))</f>
        <v/>
      </c>
      <c r="AL134" s="285" t="str">
        <f>IF(ISBLANK($I134),"",VLOOKUP($I134,DATAS!$A$2:$BJ$20,55,0))</f>
        <v/>
      </c>
      <c r="AM134" s="285" t="str">
        <f>IF(ISBLANK($I134),"",VLOOKUP($I134,DATAS!$A$2:$BJ$20,61,0))</f>
        <v/>
      </c>
      <c r="AN134" s="285" t="str">
        <f>IF(ISBLANK($I134),"",VLOOKUP($I134,DATAS!$A$2:$BJ$20,57,0))</f>
        <v/>
      </c>
      <c r="AO134" s="285" t="str">
        <f>IF(ISBLANK($I134),"",VLOOKUP($I134,DATAS!$A$2:$BJ$20,58,0))</f>
        <v/>
      </c>
    </row>
    <row r="135" spans="1:41" ht="23.25" customHeight="1" x14ac:dyDescent="0.2">
      <c r="A135" s="28" t="s">
        <v>132</v>
      </c>
      <c r="B135" s="238"/>
      <c r="C135" s="239"/>
      <c r="D135" s="240"/>
      <c r="E135" s="31"/>
      <c r="F135" s="32" t="str">
        <f t="shared" si="1"/>
        <v xml:space="preserve"> </v>
      </c>
      <c r="G135" s="32"/>
      <c r="H135" s="240"/>
      <c r="I135" s="243"/>
      <c r="J135" s="241" t="str">
        <f>IF(ISBLANK(I135),"",VLOOKUP($I$7,DATAS!$A$2:$B$20,2,0))</f>
        <v/>
      </c>
      <c r="K135" s="241" t="str">
        <f>IF(ISBLANK(J135),"",VLOOKUP($J$7,DATAS!$U$2:$V$20,2,0))</f>
        <v>CADETS 2</v>
      </c>
      <c r="L135" s="225" t="e">
        <f>IF(ISBLANK(VLOOKUP($B135,'RECAP PLAN DE SEANCE ADULTE'!$F$1:$G$4,2,0)),"",VLOOKUP($B135,'RECAP PLAN DE SEANCE ADULTE'!$F$1:$G$4,2,0))</f>
        <v>#N/A</v>
      </c>
      <c r="M135" s="226"/>
      <c r="N135" s="35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7"/>
      <c r="AB135" s="38"/>
      <c r="AC135" s="38"/>
      <c r="AD135" s="38"/>
      <c r="AE135" s="38"/>
      <c r="AF135" s="285" t="str">
        <f>IF(ISBLANK($I135),"",VLOOKUP($I135,DATAS!$A$2:$BJ$20,49,0))</f>
        <v/>
      </c>
      <c r="AG135" s="285" t="str">
        <f>IF(ISBLANK($I135),"",VLOOKUP($I135,DATAS!$A$2:$BJ$20,55,0))</f>
        <v/>
      </c>
      <c r="AH135" s="285" t="str">
        <f>IF(ISBLANK($I135),"",VLOOKUP($I135,DATAS!$A$2:$BJ$20,56,0))</f>
        <v/>
      </c>
      <c r="AI135" s="285" t="str">
        <f>IF(ISBLANK($I135),"",VLOOKUP($I135,DATAS!$A$2:$BJ$20,57,0))</f>
        <v/>
      </c>
      <c r="AJ135" s="285" t="str">
        <f>IF(ISBLANK($I135),"",VLOOKUP($I135,DATAS!$A$2:$BJ$20,53,0))</f>
        <v/>
      </c>
      <c r="AK135" s="285" t="str">
        <f>IF(ISBLANK($I135),"",VLOOKUP($I135,DATAS!$A$2:$BJ$20,54,0))</f>
        <v/>
      </c>
      <c r="AL135" s="285" t="str">
        <f>IF(ISBLANK($I135),"",VLOOKUP($I135,DATAS!$A$2:$BJ$20,55,0))</f>
        <v/>
      </c>
      <c r="AM135" s="285" t="str">
        <f>IF(ISBLANK($I135),"",VLOOKUP($I135,DATAS!$A$2:$BJ$20,61,0))</f>
        <v/>
      </c>
      <c r="AN135" s="285" t="str">
        <f>IF(ISBLANK($I135),"",VLOOKUP($I135,DATAS!$A$2:$BJ$20,57,0))</f>
        <v/>
      </c>
      <c r="AO135" s="285" t="str">
        <f>IF(ISBLANK($I135),"",VLOOKUP($I135,DATAS!$A$2:$BJ$20,58,0))</f>
        <v/>
      </c>
    </row>
    <row r="136" spans="1:41" ht="23.25" customHeight="1" x14ac:dyDescent="0.2">
      <c r="A136" s="28" t="s">
        <v>133</v>
      </c>
      <c r="B136" s="238"/>
      <c r="C136" s="239"/>
      <c r="D136" s="240"/>
      <c r="E136" s="31"/>
      <c r="F136" s="32" t="str">
        <f t="shared" ref="F136:F199" si="2">E136&amp;" "&amp;D136</f>
        <v xml:space="preserve"> </v>
      </c>
      <c r="G136" s="32"/>
      <c r="H136" s="240"/>
      <c r="I136" s="243"/>
      <c r="J136" s="241" t="str">
        <f>IF(ISBLANK(I136),"",VLOOKUP($I$7,DATAS!$A$2:$B$20,2,0))</f>
        <v/>
      </c>
      <c r="K136" s="241" t="str">
        <f>IF(ISBLANK(J136),"",VLOOKUP($J$7,DATAS!$U$2:$V$20,2,0))</f>
        <v>CADETS 2</v>
      </c>
      <c r="L136" s="225" t="e">
        <f>IF(ISBLANK(VLOOKUP($B136,'RECAP PLAN DE SEANCE ADULTE'!$F$1:$G$4,2,0)),"",VLOOKUP($B136,'RECAP PLAN DE SEANCE ADULTE'!$F$1:$G$4,2,0))</f>
        <v>#N/A</v>
      </c>
      <c r="M136" s="226"/>
      <c r="N136" s="35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7"/>
      <c r="AB136" s="38"/>
      <c r="AC136" s="38"/>
      <c r="AD136" s="38"/>
      <c r="AE136" s="38"/>
      <c r="AF136" s="285" t="str">
        <f>IF(ISBLANK($I136),"",VLOOKUP($I136,DATAS!$A$2:$BJ$20,49,0))</f>
        <v/>
      </c>
      <c r="AG136" s="285" t="str">
        <f>IF(ISBLANK($I136),"",VLOOKUP($I136,DATAS!$A$2:$BJ$20,55,0))</f>
        <v/>
      </c>
      <c r="AH136" s="285" t="str">
        <f>IF(ISBLANK($I136),"",VLOOKUP($I136,DATAS!$A$2:$BJ$20,56,0))</f>
        <v/>
      </c>
      <c r="AI136" s="285" t="str">
        <f>IF(ISBLANK($I136),"",VLOOKUP($I136,DATAS!$A$2:$BJ$20,57,0))</f>
        <v/>
      </c>
      <c r="AJ136" s="285" t="str">
        <f>IF(ISBLANK($I136),"",VLOOKUP($I136,DATAS!$A$2:$BJ$20,53,0))</f>
        <v/>
      </c>
      <c r="AK136" s="285" t="str">
        <f>IF(ISBLANK($I136),"",VLOOKUP($I136,DATAS!$A$2:$BJ$20,54,0))</f>
        <v/>
      </c>
      <c r="AL136" s="285" t="str">
        <f>IF(ISBLANK($I136),"",VLOOKUP($I136,DATAS!$A$2:$BJ$20,55,0))</f>
        <v/>
      </c>
      <c r="AM136" s="285" t="str">
        <f>IF(ISBLANK($I136),"",VLOOKUP($I136,DATAS!$A$2:$BJ$20,61,0))</f>
        <v/>
      </c>
      <c r="AN136" s="285" t="str">
        <f>IF(ISBLANK($I136),"",VLOOKUP($I136,DATAS!$A$2:$BJ$20,57,0))</f>
        <v/>
      </c>
      <c r="AO136" s="285" t="str">
        <f>IF(ISBLANK($I136),"",VLOOKUP($I136,DATAS!$A$2:$BJ$20,58,0))</f>
        <v/>
      </c>
    </row>
    <row r="137" spans="1:41" ht="23.25" customHeight="1" x14ac:dyDescent="0.2">
      <c r="A137" s="28" t="s">
        <v>134</v>
      </c>
      <c r="B137" s="238"/>
      <c r="C137" s="239"/>
      <c r="D137" s="240"/>
      <c r="E137" s="31"/>
      <c r="F137" s="32" t="str">
        <f t="shared" si="2"/>
        <v xml:space="preserve"> </v>
      </c>
      <c r="G137" s="32"/>
      <c r="H137" s="240"/>
      <c r="I137" s="243"/>
      <c r="J137" s="241" t="str">
        <f>IF(ISBLANK(I137),"",VLOOKUP($I$7,DATAS!$A$2:$B$20,2,0))</f>
        <v/>
      </c>
      <c r="K137" s="241" t="str">
        <f>IF(ISBLANK(J137),"",VLOOKUP($J$7,DATAS!$U$2:$V$20,2,0))</f>
        <v>CADETS 2</v>
      </c>
      <c r="L137" s="225" t="e">
        <f>IF(ISBLANK(VLOOKUP($B137,'RECAP PLAN DE SEANCE ADULTE'!$F$1:$G$4,2,0)),"",VLOOKUP($B137,'RECAP PLAN DE SEANCE ADULTE'!$F$1:$G$4,2,0))</f>
        <v>#N/A</v>
      </c>
      <c r="M137" s="226"/>
      <c r="N137" s="35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7"/>
      <c r="AB137" s="38"/>
      <c r="AC137" s="38"/>
      <c r="AD137" s="38"/>
      <c r="AE137" s="38"/>
      <c r="AF137" s="285" t="str">
        <f>IF(ISBLANK($I137),"",VLOOKUP($I137,DATAS!$A$2:$BJ$20,49,0))</f>
        <v/>
      </c>
      <c r="AG137" s="285" t="str">
        <f>IF(ISBLANK($I137),"",VLOOKUP($I137,DATAS!$A$2:$BJ$20,55,0))</f>
        <v/>
      </c>
      <c r="AH137" s="285" t="str">
        <f>IF(ISBLANK($I137),"",VLOOKUP($I137,DATAS!$A$2:$BJ$20,56,0))</f>
        <v/>
      </c>
      <c r="AI137" s="285" t="str">
        <f>IF(ISBLANK($I137),"",VLOOKUP($I137,DATAS!$A$2:$BJ$20,57,0))</f>
        <v/>
      </c>
      <c r="AJ137" s="285" t="str">
        <f>IF(ISBLANK($I137),"",VLOOKUP($I137,DATAS!$A$2:$BJ$20,53,0))</f>
        <v/>
      </c>
      <c r="AK137" s="285" t="str">
        <f>IF(ISBLANK($I137),"",VLOOKUP($I137,DATAS!$A$2:$BJ$20,54,0))</f>
        <v/>
      </c>
      <c r="AL137" s="285" t="str">
        <f>IF(ISBLANK($I137),"",VLOOKUP($I137,DATAS!$A$2:$BJ$20,55,0))</f>
        <v/>
      </c>
      <c r="AM137" s="285" t="str">
        <f>IF(ISBLANK($I137),"",VLOOKUP($I137,DATAS!$A$2:$BJ$20,61,0))</f>
        <v/>
      </c>
      <c r="AN137" s="285" t="str">
        <f>IF(ISBLANK($I137),"",VLOOKUP($I137,DATAS!$A$2:$BJ$20,57,0))</f>
        <v/>
      </c>
      <c r="AO137" s="285" t="str">
        <f>IF(ISBLANK($I137),"",VLOOKUP($I137,DATAS!$A$2:$BJ$20,58,0))</f>
        <v/>
      </c>
    </row>
    <row r="138" spans="1:41" ht="23.25" customHeight="1" x14ac:dyDescent="0.2">
      <c r="A138" s="28" t="s">
        <v>135</v>
      </c>
      <c r="B138" s="238"/>
      <c r="C138" s="239"/>
      <c r="D138" s="240"/>
      <c r="E138" s="31"/>
      <c r="F138" s="32" t="str">
        <f t="shared" si="2"/>
        <v xml:space="preserve"> </v>
      </c>
      <c r="G138" s="32"/>
      <c r="H138" s="240"/>
      <c r="I138" s="243"/>
      <c r="J138" s="241" t="str">
        <f>IF(ISBLANK(I138),"",VLOOKUP($I$7,DATAS!$A$2:$B$20,2,0))</f>
        <v/>
      </c>
      <c r="K138" s="241" t="str">
        <f>IF(ISBLANK(J138),"",VLOOKUP($J$7,DATAS!$U$2:$V$20,2,0))</f>
        <v>CADETS 2</v>
      </c>
      <c r="L138" s="225" t="e">
        <f>IF(ISBLANK(VLOOKUP($B138,'RECAP PLAN DE SEANCE ADULTE'!$F$1:$G$4,2,0)),"",VLOOKUP($B138,'RECAP PLAN DE SEANCE ADULTE'!$F$1:$G$4,2,0))</f>
        <v>#N/A</v>
      </c>
      <c r="M138" s="226"/>
      <c r="N138" s="35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7"/>
      <c r="AB138" s="38"/>
      <c r="AC138" s="38"/>
      <c r="AD138" s="38"/>
      <c r="AE138" s="38"/>
      <c r="AF138" s="38"/>
      <c r="AG138" s="285" t="str">
        <f>IF(ISBLANK($I138),"",VLOOKUP($I138,DATAS!$A$2:$BJ$20,55,0))</f>
        <v/>
      </c>
      <c r="AH138" s="285" t="str">
        <f>IF(ISBLANK($I138),"",VLOOKUP($I138,DATAS!$A$2:$BJ$20,56,0))</f>
        <v/>
      </c>
      <c r="AI138" s="285" t="str">
        <f>IF(ISBLANK($I138),"",VLOOKUP($I138,DATAS!$A$2:$BJ$20,57,0))</f>
        <v/>
      </c>
      <c r="AJ138" s="285" t="str">
        <f>IF(ISBLANK($I138),"",VLOOKUP($I138,DATAS!$A$2:$BJ$20,53,0))</f>
        <v/>
      </c>
      <c r="AK138" s="285" t="str">
        <f>IF(ISBLANK($I138),"",VLOOKUP($I138,DATAS!$A$2:$BJ$20,54,0))</f>
        <v/>
      </c>
      <c r="AL138" s="285" t="str">
        <f>IF(ISBLANK($I138),"",VLOOKUP($I138,DATAS!$A$2:$BJ$20,55,0))</f>
        <v/>
      </c>
      <c r="AM138" s="285" t="str">
        <f>IF(ISBLANK($I138),"",VLOOKUP($I138,DATAS!$A$2:$BJ$20,61,0))</f>
        <v/>
      </c>
      <c r="AN138" s="285" t="str">
        <f>IF(ISBLANK($I138),"",VLOOKUP($I138,DATAS!$A$2:$BJ$20,57,0))</f>
        <v/>
      </c>
      <c r="AO138" s="285" t="str">
        <f>IF(ISBLANK($I138),"",VLOOKUP($I138,DATAS!$A$2:$BJ$20,58,0))</f>
        <v/>
      </c>
    </row>
    <row r="139" spans="1:41" ht="23.25" customHeight="1" x14ac:dyDescent="0.2">
      <c r="A139" s="28" t="s">
        <v>136</v>
      </c>
      <c r="B139" s="238"/>
      <c r="C139" s="239"/>
      <c r="D139" s="240"/>
      <c r="E139" s="31"/>
      <c r="F139" s="32" t="str">
        <f t="shared" si="2"/>
        <v xml:space="preserve"> </v>
      </c>
      <c r="G139" s="32"/>
      <c r="H139" s="240"/>
      <c r="I139" s="243"/>
      <c r="J139" s="241" t="str">
        <f>IF(ISBLANK(I139),"",VLOOKUP($I$7,DATAS!$A$2:$B$20,2,0))</f>
        <v/>
      </c>
      <c r="K139" s="241" t="str">
        <f>IF(ISBLANK(J139),"",VLOOKUP($J$7,DATAS!$U$2:$V$20,2,0))</f>
        <v>CADETS 2</v>
      </c>
      <c r="L139" s="225" t="e">
        <f>IF(ISBLANK(VLOOKUP($B139,'RECAP PLAN DE SEANCE ADULTE'!$F$1:$G$4,2,0)),"",VLOOKUP($B139,'RECAP PLAN DE SEANCE ADULTE'!$F$1:$G$4,2,0))</f>
        <v>#N/A</v>
      </c>
      <c r="M139" s="35"/>
      <c r="N139" s="35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7"/>
      <c r="AB139" s="38"/>
      <c r="AC139" s="38"/>
      <c r="AD139" s="38"/>
      <c r="AE139" s="38"/>
      <c r="AF139" s="38"/>
      <c r="AG139" s="285" t="str">
        <f>IF(ISBLANK($I139),"",VLOOKUP($I139,DATAS!$A$2:$BJ$20,55,0))</f>
        <v/>
      </c>
      <c r="AH139" s="285" t="str">
        <f>IF(ISBLANK($I139),"",VLOOKUP($I139,DATAS!$A$2:$BJ$20,56,0))</f>
        <v/>
      </c>
      <c r="AI139" s="285" t="str">
        <f>IF(ISBLANK($I139),"",VLOOKUP($I139,DATAS!$A$2:$BJ$20,57,0))</f>
        <v/>
      </c>
      <c r="AJ139" s="285" t="str">
        <f>IF(ISBLANK($I139),"",VLOOKUP($I139,DATAS!$A$2:$BJ$20,53,0))</f>
        <v/>
      </c>
      <c r="AK139" s="285" t="str">
        <f>IF(ISBLANK($I139),"",VLOOKUP($I139,DATAS!$A$2:$BJ$20,54,0))</f>
        <v/>
      </c>
      <c r="AL139" s="285" t="str">
        <f>IF(ISBLANK($I139),"",VLOOKUP($I139,DATAS!$A$2:$BJ$20,55,0))</f>
        <v/>
      </c>
      <c r="AM139" s="285" t="str">
        <f>IF(ISBLANK($I139),"",VLOOKUP($I139,DATAS!$A$2:$BJ$20,61,0))</f>
        <v/>
      </c>
      <c r="AN139" s="285" t="str">
        <f>IF(ISBLANK($I139),"",VLOOKUP($I139,DATAS!$A$2:$BJ$20,57,0))</f>
        <v/>
      </c>
      <c r="AO139" s="285" t="str">
        <f>IF(ISBLANK($I139),"",VLOOKUP($I139,DATAS!$A$2:$BJ$20,58,0))</f>
        <v/>
      </c>
    </row>
    <row r="140" spans="1:41" ht="23.25" customHeight="1" x14ac:dyDescent="0.2">
      <c r="A140" s="28" t="s">
        <v>137</v>
      </c>
      <c r="B140" s="238"/>
      <c r="C140" s="239"/>
      <c r="D140" s="240"/>
      <c r="E140" s="31"/>
      <c r="F140" s="32" t="str">
        <f t="shared" si="2"/>
        <v xml:space="preserve"> </v>
      </c>
      <c r="G140" s="32"/>
      <c r="H140" s="240"/>
      <c r="I140" s="243"/>
      <c r="J140" s="241" t="str">
        <f>IF(ISBLANK(I140),"",VLOOKUP($I$7,DATAS!$A$2:$B$20,2,0))</f>
        <v/>
      </c>
      <c r="K140" s="241" t="str">
        <f>IF(ISBLANK(J140),"",VLOOKUP($J$7,DATAS!$U$2:$V$20,2,0))</f>
        <v>CADETS 2</v>
      </c>
      <c r="L140" s="225" t="e">
        <f>IF(ISBLANK(VLOOKUP($B140,'RECAP PLAN DE SEANCE ADULTE'!$F$1:$G$4,2,0)),"",VLOOKUP($B140,'RECAP PLAN DE SEANCE ADULTE'!$F$1:$G$4,2,0))</f>
        <v>#N/A</v>
      </c>
      <c r="M140" s="35"/>
      <c r="N140" s="35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7"/>
      <c r="AB140" s="38"/>
      <c r="AC140" s="38"/>
      <c r="AD140" s="38"/>
      <c r="AE140" s="38"/>
      <c r="AF140" s="38"/>
      <c r="AG140" s="285" t="str">
        <f>IF(ISBLANK($I140),"",VLOOKUP($I140,DATAS!$A$2:$BJ$20,55,0))</f>
        <v/>
      </c>
      <c r="AH140" s="285" t="str">
        <f>IF(ISBLANK($I140),"",VLOOKUP($I140,DATAS!$A$2:$BJ$20,56,0))</f>
        <v/>
      </c>
      <c r="AI140" s="285" t="str">
        <f>IF(ISBLANK($I140),"",VLOOKUP($I140,DATAS!$A$2:$BJ$20,57,0))</f>
        <v/>
      </c>
      <c r="AJ140" s="285" t="str">
        <f>IF(ISBLANK($I140),"",VLOOKUP($I140,DATAS!$A$2:$BJ$20,53,0))</f>
        <v/>
      </c>
      <c r="AK140" s="285" t="str">
        <f>IF(ISBLANK($I140),"",VLOOKUP($I140,DATAS!$A$2:$BJ$20,54,0))</f>
        <v/>
      </c>
      <c r="AL140" s="285" t="str">
        <f>IF(ISBLANK($I140),"",VLOOKUP($I140,DATAS!$A$2:$BJ$20,55,0))</f>
        <v/>
      </c>
      <c r="AM140" s="285" t="str">
        <f>IF(ISBLANK($I140),"",VLOOKUP($I140,DATAS!$A$2:$BJ$20,61,0))</f>
        <v/>
      </c>
      <c r="AN140" s="285" t="str">
        <f>IF(ISBLANK($I140),"",VLOOKUP($I140,DATAS!$A$2:$BJ$20,57,0))</f>
        <v/>
      </c>
      <c r="AO140" s="285" t="str">
        <f>IF(ISBLANK($I140),"",VLOOKUP($I140,DATAS!$A$2:$BJ$20,58,0))</f>
        <v/>
      </c>
    </row>
    <row r="141" spans="1:41" ht="23.25" customHeight="1" x14ac:dyDescent="0.2">
      <c r="A141" s="28" t="s">
        <v>138</v>
      </c>
      <c r="B141" s="238"/>
      <c r="C141" s="239"/>
      <c r="D141" s="240"/>
      <c r="E141" s="31"/>
      <c r="F141" s="32" t="str">
        <f t="shared" si="2"/>
        <v xml:space="preserve"> </v>
      </c>
      <c r="G141" s="32"/>
      <c r="H141" s="240"/>
      <c r="I141" s="243"/>
      <c r="J141" s="241" t="str">
        <f>IF(ISBLANK(I141),"",VLOOKUP($I$7,DATAS!$A$2:$B$20,2,0))</f>
        <v/>
      </c>
      <c r="K141" s="241" t="str">
        <f>IF(ISBLANK(J141),"",VLOOKUP($J$7,DATAS!$U$2:$V$20,2,0))</f>
        <v>CADETS 2</v>
      </c>
      <c r="L141" s="225" t="e">
        <f>IF(ISBLANK(VLOOKUP($B141,'RECAP PLAN DE SEANCE ADULTE'!$F$1:$G$4,2,0)),"",VLOOKUP($B141,'RECAP PLAN DE SEANCE ADULTE'!$F$1:$G$4,2,0))</f>
        <v>#N/A</v>
      </c>
      <c r="M141" s="35"/>
      <c r="N141" s="35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7"/>
      <c r="AB141" s="38"/>
      <c r="AC141" s="38"/>
      <c r="AD141" s="38"/>
      <c r="AE141" s="38"/>
      <c r="AF141" s="38"/>
      <c r="AG141" s="285" t="str">
        <f>IF(ISBLANK($I141),"",VLOOKUP($I141,DATAS!$A$2:$BJ$20,55,0))</f>
        <v/>
      </c>
      <c r="AH141" s="285" t="str">
        <f>IF(ISBLANK($I141),"",VLOOKUP($I141,DATAS!$A$2:$BJ$20,56,0))</f>
        <v/>
      </c>
      <c r="AI141" s="285" t="str">
        <f>IF(ISBLANK($I141),"",VLOOKUP($I141,DATAS!$A$2:$BJ$20,57,0))</f>
        <v/>
      </c>
      <c r="AJ141" s="285" t="str">
        <f>IF(ISBLANK($I141),"",VLOOKUP($I141,DATAS!$A$2:$BJ$20,53,0))</f>
        <v/>
      </c>
      <c r="AK141" s="285" t="str">
        <f>IF(ISBLANK($I141),"",VLOOKUP($I141,DATAS!$A$2:$BJ$20,54,0))</f>
        <v/>
      </c>
      <c r="AL141" s="285" t="str">
        <f>IF(ISBLANK($I141),"",VLOOKUP($I141,DATAS!$A$2:$BJ$20,55,0))</f>
        <v/>
      </c>
      <c r="AM141" s="285" t="str">
        <f>IF(ISBLANK($I141),"",VLOOKUP($I141,DATAS!$A$2:$BJ$20,61,0))</f>
        <v/>
      </c>
      <c r="AN141" s="285" t="str">
        <f>IF(ISBLANK($I141),"",VLOOKUP($I141,DATAS!$A$2:$BJ$20,57,0))</f>
        <v/>
      </c>
      <c r="AO141" s="285" t="str">
        <f>IF(ISBLANK($I141),"",VLOOKUP($I141,DATAS!$A$2:$BJ$20,58,0))</f>
        <v/>
      </c>
    </row>
    <row r="142" spans="1:41" ht="23.25" customHeight="1" x14ac:dyDescent="0.2">
      <c r="A142" s="28" t="s">
        <v>139</v>
      </c>
      <c r="B142" s="238"/>
      <c r="C142" s="239"/>
      <c r="D142" s="240"/>
      <c r="E142" s="31"/>
      <c r="F142" s="32" t="str">
        <f t="shared" si="2"/>
        <v xml:space="preserve"> </v>
      </c>
      <c r="G142" s="32"/>
      <c r="H142" s="240"/>
      <c r="I142" s="243"/>
      <c r="J142" s="241" t="str">
        <f>IF(ISBLANK(I142),"",VLOOKUP($I$7,DATAS!$A$2:$B$20,2,0))</f>
        <v/>
      </c>
      <c r="K142" s="241" t="str">
        <f>IF(ISBLANK(J142),"",VLOOKUP($J$7,DATAS!$U$2:$V$20,2,0))</f>
        <v>CADETS 2</v>
      </c>
      <c r="L142" s="225" t="e">
        <f>IF(ISBLANK(VLOOKUP($B142,'RECAP PLAN DE SEANCE ADULTE'!$F$1:$G$4,2,0)),"",VLOOKUP($B142,'RECAP PLAN DE SEANCE ADULTE'!$F$1:$G$4,2,0))</f>
        <v>#N/A</v>
      </c>
      <c r="M142" s="35"/>
      <c r="N142" s="35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7"/>
      <c r="AB142" s="38"/>
      <c r="AC142" s="38"/>
      <c r="AD142" s="38"/>
      <c r="AE142" s="38"/>
      <c r="AF142" s="38"/>
      <c r="AG142" s="285" t="str">
        <f>IF(ISBLANK($I142),"",VLOOKUP($I142,DATAS!$A$2:$BJ$20,55,0))</f>
        <v/>
      </c>
      <c r="AH142" s="285" t="str">
        <f>IF(ISBLANK($I142),"",VLOOKUP($I142,DATAS!$A$2:$BJ$20,56,0))</f>
        <v/>
      </c>
      <c r="AI142" s="285" t="str">
        <f>IF(ISBLANK($I142),"",VLOOKUP($I142,DATAS!$A$2:$BJ$20,57,0))</f>
        <v/>
      </c>
      <c r="AJ142" s="285" t="str">
        <f>IF(ISBLANK($I142),"",VLOOKUP($I142,DATAS!$A$2:$BJ$20,53,0))</f>
        <v/>
      </c>
      <c r="AK142" s="285" t="str">
        <f>IF(ISBLANK($I142),"",VLOOKUP($I142,DATAS!$A$2:$BJ$20,54,0))</f>
        <v/>
      </c>
      <c r="AL142" s="285" t="str">
        <f>IF(ISBLANK($I142),"",VLOOKUP($I142,DATAS!$A$2:$BJ$20,55,0))</f>
        <v/>
      </c>
      <c r="AM142" s="285" t="str">
        <f>IF(ISBLANK($I142),"",VLOOKUP($I142,DATAS!$A$2:$BJ$20,61,0))</f>
        <v/>
      </c>
      <c r="AN142" s="285" t="str">
        <f>IF(ISBLANK($I142),"",VLOOKUP($I142,DATAS!$A$2:$BJ$20,57,0))</f>
        <v/>
      </c>
      <c r="AO142" s="285" t="str">
        <f>IF(ISBLANK($I142),"",VLOOKUP($I142,DATAS!$A$2:$BJ$20,58,0))</f>
        <v/>
      </c>
    </row>
    <row r="143" spans="1:41" ht="23.25" customHeight="1" x14ac:dyDescent="0.2">
      <c r="A143" s="28" t="s">
        <v>140</v>
      </c>
      <c r="B143" s="238"/>
      <c r="C143" s="239"/>
      <c r="D143" s="240"/>
      <c r="E143" s="31"/>
      <c r="F143" s="32" t="str">
        <f t="shared" si="2"/>
        <v xml:space="preserve"> </v>
      </c>
      <c r="G143" s="32"/>
      <c r="H143" s="240"/>
      <c r="I143" s="243"/>
      <c r="J143" s="241" t="str">
        <f>IF(ISBLANK(I143),"",VLOOKUP($I$7,DATAS!$A$2:$B$20,2,0))</f>
        <v/>
      </c>
      <c r="K143" s="241" t="str">
        <f>IF(ISBLANK(J143),"",VLOOKUP($J$7,DATAS!$U$2:$V$20,2,0))</f>
        <v>CADETS 2</v>
      </c>
      <c r="L143" s="225" t="e">
        <f>IF(ISBLANK(VLOOKUP($B143,'RECAP PLAN DE SEANCE ADULTE'!$F$1:$G$4,2,0)),"",VLOOKUP($B143,'RECAP PLAN DE SEANCE ADULTE'!$F$1:$G$4,2,0))</f>
        <v>#N/A</v>
      </c>
      <c r="M143" s="35"/>
      <c r="N143" s="35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7"/>
      <c r="AB143" s="38"/>
      <c r="AC143" s="38"/>
      <c r="AD143" s="38"/>
      <c r="AE143" s="38"/>
      <c r="AF143" s="38"/>
      <c r="AG143" s="285" t="str">
        <f>IF(ISBLANK($I143),"",VLOOKUP($I143,DATAS!$A$2:$BJ$20,55,0))</f>
        <v/>
      </c>
      <c r="AH143" s="285" t="str">
        <f>IF(ISBLANK($I143),"",VLOOKUP($I143,DATAS!$A$2:$BJ$20,56,0))</f>
        <v/>
      </c>
      <c r="AI143" s="285" t="str">
        <f>IF(ISBLANK($I143),"",VLOOKUP($I143,DATAS!$A$2:$BJ$20,57,0))</f>
        <v/>
      </c>
      <c r="AJ143" s="285" t="str">
        <f>IF(ISBLANK($I143),"",VLOOKUP($I143,DATAS!$A$2:$BJ$20,53,0))</f>
        <v/>
      </c>
      <c r="AK143" s="285" t="str">
        <f>IF(ISBLANK($I143),"",VLOOKUP($I143,DATAS!$A$2:$BJ$20,54,0))</f>
        <v/>
      </c>
      <c r="AL143" s="285" t="str">
        <f>IF(ISBLANK($I143),"",VLOOKUP($I143,DATAS!$A$2:$BJ$20,55,0))</f>
        <v/>
      </c>
      <c r="AM143" s="285" t="str">
        <f>IF(ISBLANK($I143),"",VLOOKUP($I143,DATAS!$A$2:$BJ$20,61,0))</f>
        <v/>
      </c>
      <c r="AN143" s="285" t="str">
        <f>IF(ISBLANK($I143),"",VLOOKUP($I143,DATAS!$A$2:$BJ$20,57,0))</f>
        <v/>
      </c>
      <c r="AO143" s="285" t="str">
        <f>IF(ISBLANK($I143),"",VLOOKUP($I143,DATAS!$A$2:$BJ$20,58,0))</f>
        <v/>
      </c>
    </row>
    <row r="144" spans="1:41" ht="23.25" customHeight="1" x14ac:dyDescent="0.2">
      <c r="A144" s="28" t="s">
        <v>141</v>
      </c>
      <c r="B144" s="238"/>
      <c r="C144" s="239"/>
      <c r="D144" s="240"/>
      <c r="E144" s="31"/>
      <c r="F144" s="32" t="str">
        <f t="shared" si="2"/>
        <v xml:space="preserve"> </v>
      </c>
      <c r="G144" s="32"/>
      <c r="H144" s="240"/>
      <c r="I144" s="243"/>
      <c r="J144" s="241" t="str">
        <f>IF(ISBLANK(I144),"",VLOOKUP($I$7,DATAS!$A$2:$B$20,2,0))</f>
        <v/>
      </c>
      <c r="K144" s="241" t="str">
        <f>IF(ISBLANK(J144),"",VLOOKUP($J$7,DATAS!$U$2:$V$20,2,0))</f>
        <v>CADETS 2</v>
      </c>
      <c r="L144" s="225" t="e">
        <f>IF(ISBLANK(VLOOKUP($B144,'RECAP PLAN DE SEANCE ADULTE'!$F$1:$G$4,2,0)),"",VLOOKUP($B144,'RECAP PLAN DE SEANCE ADULTE'!$F$1:$G$4,2,0))</f>
        <v>#N/A</v>
      </c>
      <c r="M144" s="35"/>
      <c r="N144" s="35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7"/>
      <c r="AB144" s="38"/>
      <c r="AC144" s="38"/>
      <c r="AD144" s="38"/>
      <c r="AE144" s="38"/>
      <c r="AF144" s="38"/>
      <c r="AG144" s="285" t="str">
        <f>IF(ISBLANK($I144),"",VLOOKUP($I144,DATAS!$A$2:$BJ$20,55,0))</f>
        <v/>
      </c>
      <c r="AH144" s="285" t="str">
        <f>IF(ISBLANK($I144),"",VLOOKUP($I144,DATAS!$A$2:$BJ$20,56,0))</f>
        <v/>
      </c>
      <c r="AI144" s="285" t="str">
        <f>IF(ISBLANK($I144),"",VLOOKUP($I144,DATAS!$A$2:$BJ$20,52,0))</f>
        <v/>
      </c>
      <c r="AJ144" s="285" t="str">
        <f>IF(ISBLANK($I144),"",VLOOKUP($I144,DATAS!$A$2:$BJ$20,53,0))</f>
        <v/>
      </c>
      <c r="AK144" s="285" t="str">
        <f>IF(ISBLANK($I144),"",VLOOKUP($I144,DATAS!$A$2:$BJ$20,54,0))</f>
        <v/>
      </c>
      <c r="AL144" s="285" t="str">
        <f>IF(ISBLANK($I144),"",VLOOKUP($I144,DATAS!$A$2:$BJ$20,55,0))</f>
        <v/>
      </c>
      <c r="AM144" s="285" t="str">
        <f>IF(ISBLANK($I144),"",VLOOKUP($I144,DATAS!$A$2:$BJ$20,61,0))</f>
        <v/>
      </c>
      <c r="AN144" s="285" t="str">
        <f>IF(ISBLANK($I144),"",VLOOKUP($I144,DATAS!$A$2:$BJ$20,57,0))</f>
        <v/>
      </c>
      <c r="AO144" s="285" t="str">
        <f>IF(ISBLANK($I144),"",VLOOKUP($I144,DATAS!$A$2:$BJ$20,58,0))</f>
        <v/>
      </c>
    </row>
    <row r="145" spans="1:41" ht="23.25" customHeight="1" x14ac:dyDescent="0.2">
      <c r="A145" s="28" t="s">
        <v>142</v>
      </c>
      <c r="B145" s="238"/>
      <c r="C145" s="239"/>
      <c r="D145" s="240"/>
      <c r="E145" s="31"/>
      <c r="F145" s="32" t="str">
        <f t="shared" si="2"/>
        <v xml:space="preserve"> </v>
      </c>
      <c r="G145" s="32"/>
      <c r="H145" s="240"/>
      <c r="I145" s="243"/>
      <c r="J145" s="241" t="str">
        <f>IF(ISBLANK(I145),"",VLOOKUP($I$7,DATAS!$A$2:$B$20,2,0))</f>
        <v/>
      </c>
      <c r="K145" s="241" t="str">
        <f>IF(ISBLANK(J145),"",VLOOKUP($J$7,DATAS!$U$2:$V$20,2,0))</f>
        <v>CADETS 2</v>
      </c>
      <c r="L145" s="225" t="e">
        <f>IF(ISBLANK(VLOOKUP($B145,'RECAP PLAN DE SEANCE ADULTE'!$F$1:$G$4,2,0)),"",VLOOKUP($B145,'RECAP PLAN DE SEANCE ADULTE'!$F$1:$G$4,2,0))</f>
        <v>#N/A</v>
      </c>
      <c r="M145" s="35"/>
      <c r="N145" s="35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7"/>
      <c r="AB145" s="38"/>
      <c r="AC145" s="38"/>
      <c r="AD145" s="38"/>
      <c r="AE145" s="38"/>
      <c r="AF145" s="38"/>
      <c r="AG145" s="285" t="str">
        <f>IF(ISBLANK($I145),"",VLOOKUP($I145,DATAS!$A$2:$BJ$20,55,0))</f>
        <v/>
      </c>
      <c r="AH145" s="285" t="str">
        <f>IF(ISBLANK($I145),"",VLOOKUP($I145,DATAS!$A$2:$BJ$20,56,0))</f>
        <v/>
      </c>
      <c r="AI145" s="285" t="str">
        <f>IF(ISBLANK($I145),"",VLOOKUP($I145,DATAS!$A$2:$BJ$20,52,0))</f>
        <v/>
      </c>
      <c r="AJ145" s="285" t="str">
        <f>IF(ISBLANK($I145),"",VLOOKUP($I145,DATAS!$A$2:$BJ$20,53,0))</f>
        <v/>
      </c>
      <c r="AK145" s="285" t="str">
        <f>IF(ISBLANK($I145),"",VLOOKUP($I145,DATAS!$A$2:$BJ$20,54,0))</f>
        <v/>
      </c>
      <c r="AL145" s="285" t="str">
        <f>IF(ISBLANK($I145),"",VLOOKUP($I145,DATAS!$A$2:$BJ$20,55,0))</f>
        <v/>
      </c>
      <c r="AM145" s="285" t="str">
        <f>IF(ISBLANK($I145),"",VLOOKUP($I145,DATAS!$A$2:$BJ$20,61,0))</f>
        <v/>
      </c>
      <c r="AN145" s="285" t="str">
        <f>IF(ISBLANK($I145),"",VLOOKUP($I145,DATAS!$A$2:$BJ$20,57,0))</f>
        <v/>
      </c>
      <c r="AO145" s="285" t="str">
        <f>IF(ISBLANK($I145),"",VLOOKUP($I145,DATAS!$A$2:$BJ$20,58,0))</f>
        <v/>
      </c>
    </row>
    <row r="146" spans="1:41" ht="23.25" customHeight="1" x14ac:dyDescent="0.2">
      <c r="A146" s="28" t="s">
        <v>143</v>
      </c>
      <c r="B146" s="238"/>
      <c r="C146" s="239"/>
      <c r="D146" s="240"/>
      <c r="E146" s="31"/>
      <c r="F146" s="32" t="str">
        <f t="shared" si="2"/>
        <v xml:space="preserve"> </v>
      </c>
      <c r="G146" s="32"/>
      <c r="H146" s="240"/>
      <c r="I146" s="243"/>
      <c r="J146" s="241" t="str">
        <f>IF(ISBLANK(I146),"",VLOOKUP($I$7,DATAS!$A$2:$B$20,2,0))</f>
        <v/>
      </c>
      <c r="K146" s="241" t="str">
        <f>IF(ISBLANK(J146),"",VLOOKUP($J$7,DATAS!$U$2:$V$20,2,0))</f>
        <v>CADETS 2</v>
      </c>
      <c r="L146" s="225" t="e">
        <f>IF(ISBLANK(VLOOKUP($B146,'RECAP PLAN DE SEANCE ADULTE'!$F$1:$G$4,2,0)),"",VLOOKUP($B146,'RECAP PLAN DE SEANCE ADULTE'!$F$1:$G$4,2,0))</f>
        <v>#N/A</v>
      </c>
      <c r="M146" s="35"/>
      <c r="N146" s="35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7"/>
      <c r="AB146" s="38"/>
      <c r="AC146" s="38"/>
      <c r="AD146" s="38"/>
      <c r="AE146" s="38"/>
      <c r="AF146" s="38"/>
      <c r="AG146" s="285" t="str">
        <f>IF(ISBLANK($I146),"",VLOOKUP($I146,DATAS!$A$2:$BJ$20,55,0))</f>
        <v/>
      </c>
      <c r="AH146" s="285" t="str">
        <f>IF(ISBLANK($I146),"",VLOOKUP($I146,DATAS!$A$2:$BJ$20,56,0))</f>
        <v/>
      </c>
      <c r="AI146" s="285" t="str">
        <f>IF(ISBLANK($I146),"",VLOOKUP($I146,DATAS!$A$2:$BJ$20,52,0))</f>
        <v/>
      </c>
      <c r="AJ146" s="285" t="str">
        <f>IF(ISBLANK($I146),"",VLOOKUP($I146,DATAS!$A$2:$BJ$20,53,0))</f>
        <v/>
      </c>
      <c r="AK146" s="285" t="str">
        <f>IF(ISBLANK($I146),"",VLOOKUP($I146,DATAS!$A$2:$BJ$20,54,0))</f>
        <v/>
      </c>
      <c r="AL146" s="285" t="str">
        <f>IF(ISBLANK($I146),"",VLOOKUP($I146,DATAS!$A$2:$BJ$20,55,0))</f>
        <v/>
      </c>
      <c r="AM146" s="285" t="str">
        <f>IF(ISBLANK($I146),"",VLOOKUP($I146,DATAS!$A$2:$BJ$20,61,0))</f>
        <v/>
      </c>
      <c r="AN146" s="285" t="str">
        <f>IF(ISBLANK($I146),"",VLOOKUP($I146,DATAS!$A$2:$BJ$20,57,0))</f>
        <v/>
      </c>
      <c r="AO146" s="285" t="str">
        <f>IF(ISBLANK($I146),"",VLOOKUP($I146,DATAS!$A$2:$BJ$20,58,0))</f>
        <v/>
      </c>
    </row>
    <row r="147" spans="1:41" ht="23.25" customHeight="1" x14ac:dyDescent="0.2">
      <c r="A147" s="28" t="s">
        <v>144</v>
      </c>
      <c r="B147" s="238"/>
      <c r="C147" s="239"/>
      <c r="D147" s="240"/>
      <c r="E147" s="31"/>
      <c r="F147" s="32" t="str">
        <f t="shared" si="2"/>
        <v xml:space="preserve"> </v>
      </c>
      <c r="G147" s="32"/>
      <c r="H147" s="240"/>
      <c r="I147" s="243"/>
      <c r="J147" s="241" t="str">
        <f>IF(ISBLANK(I147),"",VLOOKUP($I$7,DATAS!$A$2:$B$20,2,0))</f>
        <v/>
      </c>
      <c r="K147" s="241" t="str">
        <f>IF(ISBLANK(J147),"",VLOOKUP($J$7,DATAS!$U$2:$V$20,2,0))</f>
        <v>CADETS 2</v>
      </c>
      <c r="L147" s="225" t="e">
        <f>IF(ISBLANK(VLOOKUP($B147,'RECAP PLAN DE SEANCE ADULTE'!$F$1:$G$4,2,0)),"",VLOOKUP($B147,'RECAP PLAN DE SEANCE ADULTE'!$F$1:$G$4,2,0))</f>
        <v>#N/A</v>
      </c>
      <c r="M147" s="35"/>
      <c r="N147" s="35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7"/>
      <c r="AB147" s="38"/>
      <c r="AC147" s="38"/>
      <c r="AD147" s="38"/>
      <c r="AE147" s="38"/>
      <c r="AF147" s="38"/>
      <c r="AG147" s="285" t="str">
        <f>IF(ISBLANK($I147),"",VLOOKUP($I147,DATAS!$A$2:$BJ$20,55,0))</f>
        <v/>
      </c>
      <c r="AH147" s="285" t="str">
        <f>IF(ISBLANK($I147),"",VLOOKUP($I147,DATAS!$A$2:$BJ$20,56,0))</f>
        <v/>
      </c>
      <c r="AI147" s="285" t="str">
        <f>IF(ISBLANK($I147),"",VLOOKUP($I147,DATAS!$A$2:$BJ$20,52,0))</f>
        <v/>
      </c>
      <c r="AJ147" s="285" t="str">
        <f>IF(ISBLANK($I147),"",VLOOKUP($I147,DATAS!$A$2:$BJ$20,53,0))</f>
        <v/>
      </c>
      <c r="AK147" s="285" t="str">
        <f>IF(ISBLANK($I147),"",VLOOKUP($I147,DATAS!$A$2:$BJ$20,54,0))</f>
        <v/>
      </c>
      <c r="AL147" s="285" t="str">
        <f>IF(ISBLANK($I147),"",VLOOKUP($I147,DATAS!$A$2:$BJ$20,55,0))</f>
        <v/>
      </c>
      <c r="AM147" s="285" t="str">
        <f>IF(ISBLANK($I147),"",VLOOKUP($I147,DATAS!$A$2:$BJ$20,61,0))</f>
        <v/>
      </c>
      <c r="AN147" s="285" t="str">
        <f>IF(ISBLANK($I147),"",VLOOKUP($I147,DATAS!$A$2:$BJ$20,57,0))</f>
        <v/>
      </c>
      <c r="AO147" s="285" t="str">
        <f>IF(ISBLANK($I147),"",VLOOKUP($I147,DATAS!$A$2:$BJ$20,58,0))</f>
        <v/>
      </c>
    </row>
    <row r="148" spans="1:41" ht="23.25" customHeight="1" x14ac:dyDescent="0.2">
      <c r="A148" s="28" t="s">
        <v>145</v>
      </c>
      <c r="B148" s="238"/>
      <c r="C148" s="239"/>
      <c r="D148" s="240"/>
      <c r="E148" s="31"/>
      <c r="F148" s="32" t="str">
        <f t="shared" si="2"/>
        <v xml:space="preserve"> </v>
      </c>
      <c r="G148" s="32"/>
      <c r="H148" s="240"/>
      <c r="I148" s="243"/>
      <c r="J148" s="241" t="str">
        <f>IF(ISBLANK(I148),"",VLOOKUP($I$7,DATAS!$A$2:$B$20,2,0))</f>
        <v/>
      </c>
      <c r="K148" s="241" t="str">
        <f>IF(ISBLANK(J148),"",VLOOKUP($J$7,DATAS!$U$2:$V$20,2,0))</f>
        <v>CADETS 2</v>
      </c>
      <c r="L148" s="225" t="e">
        <f>IF(ISBLANK(VLOOKUP($B148,'RECAP PLAN DE SEANCE ADULTE'!$F$1:$G$4,2,0)),"",VLOOKUP($B148,'RECAP PLAN DE SEANCE ADULTE'!$F$1:$G$4,2,0))</f>
        <v>#N/A</v>
      </c>
      <c r="M148" s="35"/>
      <c r="N148" s="35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7"/>
      <c r="AB148" s="38"/>
      <c r="AC148" s="38"/>
      <c r="AD148" s="38"/>
      <c r="AE148" s="38"/>
      <c r="AF148" s="38"/>
      <c r="AG148" s="285" t="str">
        <f>IF(ISBLANK($I148),"",VLOOKUP($I148,DATAS!$A$2:$BJ$20,55,0))</f>
        <v/>
      </c>
      <c r="AH148" s="285" t="str">
        <f>IF(ISBLANK($I148),"",VLOOKUP($I148,DATAS!$A$2:$BJ$20,56,0))</f>
        <v/>
      </c>
      <c r="AI148" s="285" t="str">
        <f>IF(ISBLANK($I148),"",VLOOKUP($I148,DATAS!$A$2:$BJ$20,52,0))</f>
        <v/>
      </c>
      <c r="AJ148" s="285" t="str">
        <f>IF(ISBLANK($I148),"",VLOOKUP($I148,DATAS!$A$2:$BJ$20,53,0))</f>
        <v/>
      </c>
      <c r="AK148" s="285" t="str">
        <f>IF(ISBLANK($I148),"",VLOOKUP($I148,DATAS!$A$2:$BJ$20,54,0))</f>
        <v/>
      </c>
      <c r="AL148" s="285" t="str">
        <f>IF(ISBLANK($I148),"",VLOOKUP($I148,DATAS!$A$2:$BJ$20,55,0))</f>
        <v/>
      </c>
      <c r="AM148" s="285" t="str">
        <f>IF(ISBLANK($I148),"",VLOOKUP($I148,DATAS!$A$2:$BJ$20,61,0))</f>
        <v/>
      </c>
      <c r="AN148" s="285" t="str">
        <f>IF(ISBLANK($I148),"",VLOOKUP($I148,DATAS!$A$2:$BJ$20,57,0))</f>
        <v/>
      </c>
      <c r="AO148" s="285" t="str">
        <f>IF(ISBLANK($I148),"",VLOOKUP($I148,DATAS!$A$2:$BJ$20,58,0))</f>
        <v/>
      </c>
    </row>
    <row r="149" spans="1:41" ht="23.25" customHeight="1" x14ac:dyDescent="0.2">
      <c r="A149" s="28" t="s">
        <v>146</v>
      </c>
      <c r="B149" s="238"/>
      <c r="C149" s="239"/>
      <c r="D149" s="240"/>
      <c r="E149" s="31"/>
      <c r="F149" s="32" t="str">
        <f t="shared" si="2"/>
        <v xml:space="preserve"> </v>
      </c>
      <c r="G149" s="32"/>
      <c r="H149" s="240"/>
      <c r="I149" s="243"/>
      <c r="J149" s="241" t="str">
        <f>IF(ISBLANK(I149),"",VLOOKUP($I$7,DATAS!A144:B162,2,0))</f>
        <v/>
      </c>
      <c r="K149" s="241" t="str">
        <f>IF(ISBLANK(J149),"",VLOOKUP($J$7,DATAS!$U$2:$V$20,2,0))</f>
        <v>CADETS 2</v>
      </c>
      <c r="L149" s="225" t="e">
        <f>IF(ISBLANK(VLOOKUP($B149,'RECAP PLAN DE SEANCE ADULTE'!$F$1:$G$4,2,0)),"",VLOOKUP($B149,'RECAP PLAN DE SEANCE ADULTE'!$F$1:$G$4,2,0))</f>
        <v>#N/A</v>
      </c>
      <c r="M149" s="35"/>
      <c r="N149" s="35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7"/>
      <c r="AB149" s="38"/>
      <c r="AC149" s="38"/>
      <c r="AD149" s="38"/>
      <c r="AE149" s="38"/>
      <c r="AF149" s="38"/>
      <c r="AG149" s="285" t="str">
        <f>IF(ISBLANK($I149),"",VLOOKUP($I149,DATAS!$A$2:$BJ$20,55,0))</f>
        <v/>
      </c>
      <c r="AH149" s="285" t="str">
        <f>IF(ISBLANK($I149),"",VLOOKUP($I149,DATAS!$A$2:$BJ$20,56,0))</f>
        <v/>
      </c>
      <c r="AI149" s="285" t="str">
        <f>IF(ISBLANK($I149),"",VLOOKUP($I149,DATAS!$A$2:$BJ$20,52,0))</f>
        <v/>
      </c>
      <c r="AJ149" s="285" t="str">
        <f>IF(ISBLANK($I149),"",VLOOKUP($I149,DATAS!$A$2:$BJ$20,53,0))</f>
        <v/>
      </c>
      <c r="AK149" s="285" t="str">
        <f>IF(ISBLANK($I149),"",VLOOKUP($I149,DATAS!$A$2:$BJ$20,54,0))</f>
        <v/>
      </c>
      <c r="AL149" s="285" t="str">
        <f>IF(ISBLANK($I149),"",VLOOKUP($I149,DATAS!$A$2:$BJ$20,55,0))</f>
        <v/>
      </c>
      <c r="AM149" s="285" t="str">
        <f>IF(ISBLANK($I149),"",VLOOKUP($I149,DATAS!$A$2:$BJ$20,61,0))</f>
        <v/>
      </c>
      <c r="AN149" s="285" t="str">
        <f>IF(ISBLANK($I149),"",VLOOKUP($I149,DATAS!$A$2:$BJ$20,57,0))</f>
        <v/>
      </c>
      <c r="AO149" s="285" t="str">
        <f>IF(ISBLANK($I149),"",VLOOKUP($I149,DATAS!$A$2:$BJ$20,58,0))</f>
        <v/>
      </c>
    </row>
    <row r="150" spans="1:41" ht="23.25" customHeight="1" x14ac:dyDescent="0.2">
      <c r="A150" s="28" t="s">
        <v>147</v>
      </c>
      <c r="B150" s="238"/>
      <c r="C150" s="239"/>
      <c r="D150" s="240"/>
      <c r="E150" s="31"/>
      <c r="F150" s="32" t="str">
        <f t="shared" si="2"/>
        <v xml:space="preserve"> </v>
      </c>
      <c r="G150" s="32"/>
      <c r="H150" s="240"/>
      <c r="I150" s="243"/>
      <c r="J150" s="241" t="str">
        <f>IF(ISBLANK(I150),"",VLOOKUP($I$7,DATAS!A145:B163,2,0))</f>
        <v/>
      </c>
      <c r="K150" s="241" t="str">
        <f>IF(ISBLANK(J150),"",VLOOKUP($J$7,DATAS!$U$2:$V$20,2,0))</f>
        <v>CADETS 2</v>
      </c>
      <c r="L150" s="225" t="e">
        <f>IF(ISBLANK(VLOOKUP($B150,'RECAP PLAN DE SEANCE ADULTE'!$F$1:$G$4,2,0)),"",VLOOKUP($B150,'RECAP PLAN DE SEANCE ADULTE'!$F$1:$G$4,2,0))</f>
        <v>#N/A</v>
      </c>
      <c r="M150" s="35"/>
      <c r="N150" s="35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7"/>
      <c r="AB150" s="38"/>
      <c r="AC150" s="38"/>
      <c r="AD150" s="38"/>
      <c r="AE150" s="38"/>
      <c r="AF150" s="38"/>
      <c r="AG150" s="285" t="str">
        <f>IF(ISBLANK($I150),"",VLOOKUP($I150,DATAS!$A$2:$BJ$20,55,0))</f>
        <v/>
      </c>
      <c r="AH150" s="285" t="str">
        <f>IF(ISBLANK($I150),"",VLOOKUP($I150,DATAS!$A$2:$BJ$20,56,0))</f>
        <v/>
      </c>
      <c r="AI150" s="285" t="str">
        <f>IF(ISBLANK($I150),"",VLOOKUP($I150,DATAS!$A$2:$BJ$20,52,0))</f>
        <v/>
      </c>
      <c r="AJ150" s="285" t="str">
        <f>IF(ISBLANK($I150),"",VLOOKUP($I150,DATAS!$A$2:$BJ$20,53,0))</f>
        <v/>
      </c>
      <c r="AK150" s="285" t="str">
        <f>IF(ISBLANK($I150),"",VLOOKUP($I150,DATAS!$A$2:$BJ$20,54,0))</f>
        <v/>
      </c>
      <c r="AL150" s="285" t="str">
        <f>IF(ISBLANK($I150),"",VLOOKUP($I150,DATAS!$A$2:$BJ$20,55,0))</f>
        <v/>
      </c>
      <c r="AM150" s="285" t="str">
        <f>IF(ISBLANK($I150),"",VLOOKUP($I150,DATAS!$A$2:$BJ$20,56,0))</f>
        <v/>
      </c>
      <c r="AN150" s="285" t="str">
        <f>IF(ISBLANK($I150),"",VLOOKUP($I150,DATAS!$A$2:$BJ$20,57,0))</f>
        <v/>
      </c>
      <c r="AO150" s="285" t="str">
        <f>IF(ISBLANK($I150),"",VLOOKUP($I150,DATAS!$A$2:$BJ$20,58,0))</f>
        <v/>
      </c>
    </row>
    <row r="151" spans="1:41" ht="23.25" customHeight="1" x14ac:dyDescent="0.2">
      <c r="A151" s="28" t="s">
        <v>148</v>
      </c>
      <c r="B151" s="238"/>
      <c r="C151" s="239"/>
      <c r="D151" s="240"/>
      <c r="E151" s="31"/>
      <c r="F151" s="32" t="str">
        <f t="shared" si="2"/>
        <v xml:space="preserve"> </v>
      </c>
      <c r="G151" s="32"/>
      <c r="H151" s="240"/>
      <c r="I151" s="243"/>
      <c r="J151" s="241" t="str">
        <f>IF(ISBLANK(I151),"",VLOOKUP($I$7,DATAS!A146:B164,2,0))</f>
        <v/>
      </c>
      <c r="K151" s="241" t="str">
        <f>IF(ISBLANK(J151),"",VLOOKUP($J$7,DATAS!$U$2:$V$20,2,0))</f>
        <v>CADETS 2</v>
      </c>
      <c r="L151" s="225" t="e">
        <f>IF(ISBLANK(VLOOKUP($B151,'RECAP PLAN DE SEANCE ADULTE'!$F$1:$G$4,2,0)),"",VLOOKUP($B151,'RECAP PLAN DE SEANCE ADULTE'!$F$1:$G$4,2,0))</f>
        <v>#N/A</v>
      </c>
      <c r="M151" s="35"/>
      <c r="N151" s="35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7"/>
      <c r="AB151" s="38"/>
      <c r="AC151" s="38"/>
      <c r="AD151" s="38"/>
      <c r="AE151" s="38"/>
      <c r="AF151" s="38"/>
      <c r="AG151" s="285" t="str">
        <f>IF(ISBLANK($I151),"",VLOOKUP($I151,DATAS!$A$2:$BJ$20,55,0))</f>
        <v/>
      </c>
      <c r="AH151" s="285" t="str">
        <f>IF(ISBLANK($I151),"",VLOOKUP($I151,DATAS!$A$2:$BJ$20,56,0))</f>
        <v/>
      </c>
      <c r="AI151" s="285" t="str">
        <f>IF(ISBLANK($I151),"",VLOOKUP($I151,DATAS!$A$2:$BJ$20,52,0))</f>
        <v/>
      </c>
      <c r="AJ151" s="285" t="str">
        <f>IF(ISBLANK($I151),"",VLOOKUP($I151,DATAS!$A$2:$BJ$20,53,0))</f>
        <v/>
      </c>
      <c r="AK151" s="285" t="str">
        <f>IF(ISBLANK($I151),"",VLOOKUP($I151,DATAS!$A$2:$BJ$20,54,0))</f>
        <v/>
      </c>
      <c r="AL151" s="285" t="str">
        <f>IF(ISBLANK($I151),"",VLOOKUP($I151,DATAS!$A$2:$BJ$20,55,0))</f>
        <v/>
      </c>
      <c r="AM151" s="285" t="str">
        <f>IF(ISBLANK($I151),"",VLOOKUP($I151,DATAS!$A$2:$BJ$20,56,0))</f>
        <v/>
      </c>
      <c r="AN151" s="285" t="str">
        <f>IF(ISBLANK($I151),"",VLOOKUP($I151,DATAS!$A$2:$BJ$20,57,0))</f>
        <v/>
      </c>
      <c r="AO151" s="285" t="str">
        <f>IF(ISBLANK($I151),"",VLOOKUP($I151,DATAS!$A$2:$BJ$20,58,0))</f>
        <v/>
      </c>
    </row>
    <row r="152" spans="1:41" ht="23.25" customHeight="1" x14ac:dyDescent="0.2">
      <c r="A152" s="28" t="s">
        <v>149</v>
      </c>
      <c r="B152" s="238"/>
      <c r="C152" s="239"/>
      <c r="D152" s="240"/>
      <c r="E152" s="31"/>
      <c r="F152" s="32" t="str">
        <f t="shared" si="2"/>
        <v xml:space="preserve"> </v>
      </c>
      <c r="G152" s="32"/>
      <c r="H152" s="240"/>
      <c r="I152" s="243"/>
      <c r="J152" s="241" t="str">
        <f>IF(ISBLANK(I152),"",VLOOKUP($I$7,DATAS!A147:B165,2,0))</f>
        <v/>
      </c>
      <c r="K152" s="241" t="str">
        <f>IF(ISBLANK(J152),"",VLOOKUP($J$7,DATAS!$U$2:$V$20,2,0))</f>
        <v>CADETS 2</v>
      </c>
      <c r="L152" s="225" t="e">
        <f>IF(ISBLANK(VLOOKUP($B152,'RECAP PLAN DE SEANCE ADULTE'!$F$1:$G$4,2,0)),"",VLOOKUP($B152,'RECAP PLAN DE SEANCE ADULTE'!$F$1:$G$4,2,0))</f>
        <v>#N/A</v>
      </c>
      <c r="M152" s="35"/>
      <c r="N152" s="35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7"/>
      <c r="AB152" s="38"/>
      <c r="AC152" s="38"/>
      <c r="AD152" s="38"/>
      <c r="AE152" s="38"/>
      <c r="AF152" s="38"/>
      <c r="AG152" s="285" t="str">
        <f>IF(ISBLANK($I152),"",VLOOKUP($I152,DATAS!$A$2:$BJ$20,55,0))</f>
        <v/>
      </c>
      <c r="AH152" s="285" t="str">
        <f>IF(ISBLANK($I152),"",VLOOKUP($I152,DATAS!$A$2:$BJ$20,56,0))</f>
        <v/>
      </c>
      <c r="AI152" s="285" t="str">
        <f>IF(ISBLANK($I152),"",VLOOKUP($I152,DATAS!$A$2:$BJ$20,52,0))</f>
        <v/>
      </c>
      <c r="AJ152" s="285" t="str">
        <f>IF(ISBLANK($I152),"",VLOOKUP($I152,DATAS!$A$2:$BJ$20,53,0))</f>
        <v/>
      </c>
      <c r="AK152" s="285" t="str">
        <f>IF(ISBLANK($I152),"",VLOOKUP($I152,DATAS!$A$2:$BJ$20,54,0))</f>
        <v/>
      </c>
      <c r="AL152" s="285" t="str">
        <f>IF(ISBLANK($I152),"",VLOOKUP($I152,DATAS!$A$2:$BJ$20,55,0))</f>
        <v/>
      </c>
      <c r="AM152" s="285" t="str">
        <f>IF(ISBLANK($I152),"",VLOOKUP($I152,DATAS!$A$2:$BJ$20,56,0))</f>
        <v/>
      </c>
      <c r="AN152" s="285" t="str">
        <f>IF(ISBLANK($I152),"",VLOOKUP($I152,DATAS!$A$2:$BJ$20,57,0))</f>
        <v/>
      </c>
      <c r="AO152" s="285" t="str">
        <f>IF(ISBLANK($I152),"",VLOOKUP($I152,DATAS!$A$2:$BJ$20,58,0))</f>
        <v/>
      </c>
    </row>
    <row r="153" spans="1:41" ht="23.25" customHeight="1" x14ac:dyDescent="0.2">
      <c r="A153" s="28" t="s">
        <v>150</v>
      </c>
      <c r="B153" s="238"/>
      <c r="C153" s="239"/>
      <c r="D153" s="240"/>
      <c r="E153" s="31"/>
      <c r="F153" s="32" t="str">
        <f t="shared" si="2"/>
        <v xml:space="preserve"> </v>
      </c>
      <c r="G153" s="32"/>
      <c r="H153" s="240"/>
      <c r="I153" s="243"/>
      <c r="J153" s="241" t="str">
        <f>IF(ISBLANK(I153),"",VLOOKUP($I$7,DATAS!A148:B166,2,0))</f>
        <v/>
      </c>
      <c r="K153" s="241" t="str">
        <f>IF(ISBLANK(J153),"",VLOOKUP($J$7,DATAS!$U$2:$V$20,2,0))</f>
        <v>CADETS 2</v>
      </c>
      <c r="L153" s="225" t="e">
        <f>IF(ISBLANK(VLOOKUP($B153,'RECAP PLAN DE SEANCE ADULTE'!$F$1:$G$4,2,0)),"",VLOOKUP($B153,'RECAP PLAN DE SEANCE ADULTE'!$F$1:$G$4,2,0))</f>
        <v>#N/A</v>
      </c>
      <c r="M153" s="35"/>
      <c r="N153" s="35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7"/>
      <c r="AB153" s="38"/>
      <c r="AC153" s="38"/>
      <c r="AD153" s="38"/>
      <c r="AE153" s="38"/>
      <c r="AF153" s="38"/>
      <c r="AG153" s="285" t="str">
        <f>IF(ISBLANK($I153),"",VLOOKUP($I153,DATAS!$A$2:$BJ$20,55,0))</f>
        <v/>
      </c>
      <c r="AH153" s="285" t="str">
        <f>IF(ISBLANK($I153),"",VLOOKUP($I153,DATAS!$A$2:$BJ$20,56,0))</f>
        <v/>
      </c>
      <c r="AI153" s="285" t="str">
        <f>IF(ISBLANK($I153),"",VLOOKUP($I153,DATAS!$A$2:$BJ$20,52,0))</f>
        <v/>
      </c>
      <c r="AJ153" s="285" t="str">
        <f>IF(ISBLANK($I153),"",VLOOKUP($I153,DATAS!$A$2:$BJ$20,53,0))</f>
        <v/>
      </c>
      <c r="AK153" s="285" t="str">
        <f>IF(ISBLANK($I153),"",VLOOKUP($I153,DATAS!$A$2:$BJ$20,54,0))</f>
        <v/>
      </c>
      <c r="AL153" s="285" t="str">
        <f>IF(ISBLANK($I153),"",VLOOKUP($I153,DATAS!$A$2:$BJ$20,55,0))</f>
        <v/>
      </c>
      <c r="AM153" s="285" t="str">
        <f>IF(ISBLANK($I153),"",VLOOKUP($I153,DATAS!$A$2:$BJ$20,56,0))</f>
        <v/>
      </c>
      <c r="AN153" s="285" t="str">
        <f>IF(ISBLANK($I153),"",VLOOKUP($I153,DATAS!$A$2:$BJ$20,57,0))</f>
        <v/>
      </c>
      <c r="AO153" s="285" t="str">
        <f>IF(ISBLANK($I153),"",VLOOKUP($I153,DATAS!$A$2:$BJ$20,58,0))</f>
        <v/>
      </c>
    </row>
    <row r="154" spans="1:41" ht="23.25" customHeight="1" x14ac:dyDescent="0.2">
      <c r="A154" s="28" t="s">
        <v>151</v>
      </c>
      <c r="B154" s="238"/>
      <c r="C154" s="239"/>
      <c r="D154" s="240"/>
      <c r="E154" s="31"/>
      <c r="F154" s="32" t="str">
        <f t="shared" si="2"/>
        <v xml:space="preserve"> </v>
      </c>
      <c r="G154" s="32"/>
      <c r="H154" s="240"/>
      <c r="I154" s="243"/>
      <c r="J154" s="33"/>
      <c r="K154" s="241" t="str">
        <f>IF(ISBLANK(J154),"",VLOOKUP($J$7,DATAS!$U$2:$V$20,2,0))</f>
        <v/>
      </c>
      <c r="L154" s="225" t="e">
        <f>IF(ISBLANK(VLOOKUP($B154,'RECAP PLAN DE SEANCE ADULTE'!$F$1:$G$4,2,0)),"",VLOOKUP($B154,'RECAP PLAN DE SEANCE ADULTE'!$F$1:$G$4,2,0))</f>
        <v>#N/A</v>
      </c>
      <c r="M154" s="35"/>
      <c r="N154" s="35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7"/>
      <c r="AB154" s="38"/>
      <c r="AC154" s="38"/>
      <c r="AD154" s="38"/>
      <c r="AE154" s="38"/>
      <c r="AF154" s="38"/>
      <c r="AG154" s="285" t="str">
        <f>IF(ISBLANK($I154),"",VLOOKUP($I154,DATAS!$A$2:$BJ$20,55,0))</f>
        <v/>
      </c>
      <c r="AH154" s="285" t="str">
        <f>IF(ISBLANK($I154),"",VLOOKUP($I154,DATAS!$A$2:$BJ$20,56,0))</f>
        <v/>
      </c>
      <c r="AI154" s="285" t="str">
        <f>IF(ISBLANK($I154),"",VLOOKUP($I154,DATAS!$A$2:$BJ$20,52,0))</f>
        <v/>
      </c>
      <c r="AJ154" s="285" t="str">
        <f>IF(ISBLANK($I154),"",VLOOKUP($I154,DATAS!$A$2:$BJ$20,53,0))</f>
        <v/>
      </c>
      <c r="AK154" s="285" t="str">
        <f>IF(ISBLANK($I154),"",VLOOKUP($I154,DATAS!$A$2:$BJ$20,54,0))</f>
        <v/>
      </c>
      <c r="AL154" s="285" t="str">
        <f>IF(ISBLANK($I154),"",VLOOKUP($I154,DATAS!$A$2:$BJ$20,55,0))</f>
        <v/>
      </c>
      <c r="AM154" s="285" t="str">
        <f>IF(ISBLANK($I154),"",VLOOKUP($I154,DATAS!$A$2:$BJ$20,56,0))</f>
        <v/>
      </c>
      <c r="AN154" s="285" t="str">
        <f>IF(ISBLANK($I154),"",VLOOKUP($I154,DATAS!$A$2:$BJ$20,57,0))</f>
        <v/>
      </c>
      <c r="AO154" s="285" t="str">
        <f>IF(ISBLANK($I154),"",VLOOKUP($I154,DATAS!$A$2:$BJ$20,58,0))</f>
        <v/>
      </c>
    </row>
    <row r="155" spans="1:41" ht="23.25" customHeight="1" x14ac:dyDescent="0.2">
      <c r="A155" s="28" t="s">
        <v>152</v>
      </c>
      <c r="B155" s="238"/>
      <c r="C155" s="239"/>
      <c r="D155" s="240"/>
      <c r="E155" s="31"/>
      <c r="F155" s="32" t="str">
        <f t="shared" si="2"/>
        <v xml:space="preserve"> </v>
      </c>
      <c r="G155" s="32"/>
      <c r="H155" s="240"/>
      <c r="I155" s="243"/>
      <c r="J155" s="33"/>
      <c r="K155" s="241" t="str">
        <f>IF(ISBLANK(J155),"",VLOOKUP($J$7,DATAS!$U$2:$V$20,2,0))</f>
        <v/>
      </c>
      <c r="L155" s="225" t="e">
        <f>IF(ISBLANK(VLOOKUP($B155,'RECAP PLAN DE SEANCE ADULTE'!$F$1:$G$4,2,0)),"",VLOOKUP($B155,'RECAP PLAN DE SEANCE ADULTE'!$F$1:$G$4,2,0))</f>
        <v>#N/A</v>
      </c>
      <c r="M155" s="35"/>
      <c r="N155" s="35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7"/>
      <c r="AB155" s="38"/>
      <c r="AC155" s="38"/>
      <c r="AD155" s="38"/>
      <c r="AE155" s="38"/>
      <c r="AF155" s="38"/>
      <c r="AG155" s="285" t="str">
        <f>IF(ISBLANK($I155),"",VLOOKUP($I155,DATAS!$A$2:$BJ$20,55,0))</f>
        <v/>
      </c>
      <c r="AH155" s="285" t="str">
        <f>IF(ISBLANK($I155),"",VLOOKUP($I155,DATAS!$A$2:$BJ$20,56,0))</f>
        <v/>
      </c>
      <c r="AI155" s="285" t="str">
        <f>IF(ISBLANK($I155),"",VLOOKUP($I155,DATAS!$A$2:$BJ$20,52,0))</f>
        <v/>
      </c>
      <c r="AJ155" s="285" t="str">
        <f>IF(ISBLANK($I155),"",VLOOKUP($I155,DATAS!$A$2:$BJ$20,53,0))</f>
        <v/>
      </c>
      <c r="AK155" s="285" t="str">
        <f>IF(ISBLANK($I155),"",VLOOKUP($I155,DATAS!$A$2:$BJ$20,54,0))</f>
        <v/>
      </c>
      <c r="AL155" s="285" t="str">
        <f>IF(ISBLANK($I155),"",VLOOKUP($I155,DATAS!$A$2:$BJ$20,55,0))</f>
        <v/>
      </c>
      <c r="AM155" s="285" t="str">
        <f>IF(ISBLANK($I155),"",VLOOKUP($I155,DATAS!$A$2:$BJ$20,56,0))</f>
        <v/>
      </c>
      <c r="AN155" s="285" t="str">
        <f>IF(ISBLANK($I155),"",VLOOKUP($I155,DATAS!$A$2:$BJ$20,57,0))</f>
        <v/>
      </c>
      <c r="AO155" s="285" t="str">
        <f>IF(ISBLANK($I155),"",VLOOKUP($I155,DATAS!$A$2:$BJ$20,58,0))</f>
        <v/>
      </c>
    </row>
    <row r="156" spans="1:41" ht="23.25" customHeight="1" x14ac:dyDescent="0.2">
      <c r="A156" s="28" t="s">
        <v>153</v>
      </c>
      <c r="B156" s="238"/>
      <c r="C156" s="239"/>
      <c r="D156" s="240"/>
      <c r="E156" s="31"/>
      <c r="F156" s="32" t="str">
        <f t="shared" si="2"/>
        <v xml:space="preserve"> </v>
      </c>
      <c r="G156" s="32"/>
      <c r="H156" s="240"/>
      <c r="I156" s="243"/>
      <c r="J156" s="33"/>
      <c r="K156" s="241" t="str">
        <f>IF(ISBLANK(J156),"",VLOOKUP($J$7,DATAS!$U$2:$V$20,2,0))</f>
        <v/>
      </c>
      <c r="L156" s="225" t="e">
        <f>IF(ISBLANK(VLOOKUP($B156,'RECAP PLAN DE SEANCE ADULTE'!$F$1:$G$4,2,0)),"",VLOOKUP($B156,'RECAP PLAN DE SEANCE ADULTE'!$F$1:$G$4,2,0))</f>
        <v>#N/A</v>
      </c>
      <c r="M156" s="35"/>
      <c r="N156" s="35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7"/>
      <c r="AB156" s="38"/>
      <c r="AC156" s="38"/>
      <c r="AD156" s="38"/>
      <c r="AE156" s="38"/>
      <c r="AF156" s="38"/>
      <c r="AG156" s="285" t="str">
        <f>IF(ISBLANK($I156),"",VLOOKUP($I156,DATAS!$A$2:$BJ$20,55,0))</f>
        <v/>
      </c>
      <c r="AH156" s="285" t="str">
        <f>IF(ISBLANK($I156),"",VLOOKUP($I156,DATAS!$A$2:$BJ$20,56,0))</f>
        <v/>
      </c>
      <c r="AI156" s="285" t="str">
        <f>IF(ISBLANK($I156),"",VLOOKUP($I156,DATAS!$A$2:$BJ$20,52,0))</f>
        <v/>
      </c>
      <c r="AJ156" s="285" t="str">
        <f>IF(ISBLANK($I156),"",VLOOKUP($I156,DATAS!$A$2:$BJ$20,53,0))</f>
        <v/>
      </c>
      <c r="AK156" s="285" t="str">
        <f>IF(ISBLANK($I156),"",VLOOKUP($I156,DATAS!$A$2:$BJ$20,54,0))</f>
        <v/>
      </c>
      <c r="AL156" s="285" t="str">
        <f>IF(ISBLANK($I156),"",VLOOKUP($I156,DATAS!$A$2:$BJ$20,55,0))</f>
        <v/>
      </c>
      <c r="AM156" s="285" t="str">
        <f>IF(ISBLANK($I156),"",VLOOKUP($I156,DATAS!$A$2:$BJ$20,56,0))</f>
        <v/>
      </c>
      <c r="AN156" s="285" t="str">
        <f>IF(ISBLANK($I156),"",VLOOKUP($I156,DATAS!$A$2:$BJ$20,57,0))</f>
        <v/>
      </c>
      <c r="AO156" s="285" t="str">
        <f>IF(ISBLANK($I156),"",VLOOKUP($I156,DATAS!$A$2:$BJ$20,58,0))</f>
        <v/>
      </c>
    </row>
    <row r="157" spans="1:41" ht="23.25" customHeight="1" x14ac:dyDescent="0.2">
      <c r="A157" s="28" t="s">
        <v>154</v>
      </c>
      <c r="B157" s="238"/>
      <c r="C157" s="239"/>
      <c r="D157" s="240"/>
      <c r="E157" s="31"/>
      <c r="F157" s="32" t="str">
        <f t="shared" si="2"/>
        <v xml:space="preserve"> </v>
      </c>
      <c r="G157" s="32"/>
      <c r="H157" s="240"/>
      <c r="I157" s="243"/>
      <c r="J157" s="33"/>
      <c r="K157" s="31"/>
      <c r="L157" s="225" t="e">
        <f>IF(ISBLANK(VLOOKUP($B157,'RECAP PLAN DE SEANCE ADULTE'!$F$1:$G$4,2,0)),"",VLOOKUP($B157,'RECAP PLAN DE SEANCE ADULTE'!$F$1:$G$4,2,0))</f>
        <v>#N/A</v>
      </c>
      <c r="M157" s="35"/>
      <c r="N157" s="35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7"/>
      <c r="AB157" s="38"/>
      <c r="AC157" s="38"/>
      <c r="AD157" s="38"/>
      <c r="AE157" s="38"/>
      <c r="AF157" s="38"/>
      <c r="AG157" s="285" t="str">
        <f>IF(ISBLANK($I157),"",VLOOKUP($I157,DATAS!$A$2:$BJ$20,55,0))</f>
        <v/>
      </c>
      <c r="AH157" s="285" t="str">
        <f>IF(ISBLANK($I157),"",VLOOKUP($I157,DATAS!$A$2:$BJ$20,56,0))</f>
        <v/>
      </c>
      <c r="AI157" s="285" t="str">
        <f>IF(ISBLANK($I157),"",VLOOKUP($I157,DATAS!$A$2:$BJ$20,52,0))</f>
        <v/>
      </c>
      <c r="AJ157" s="285" t="str">
        <f>IF(ISBLANK($I157),"",VLOOKUP($I157,DATAS!$A$2:$BJ$20,53,0))</f>
        <v/>
      </c>
      <c r="AK157" s="285" t="str">
        <f>IF(ISBLANK($I157),"",VLOOKUP($I157,DATAS!$A$2:$BJ$20,54,0))</f>
        <v/>
      </c>
      <c r="AL157" s="285" t="str">
        <f>IF(ISBLANK($I157),"",VLOOKUP($I157,DATAS!$A$2:$BJ$20,55,0))</f>
        <v/>
      </c>
      <c r="AM157" s="285" t="str">
        <f>IF(ISBLANK($I157),"",VLOOKUP($I157,DATAS!$A$2:$BJ$20,56,0))</f>
        <v/>
      </c>
      <c r="AN157" s="285" t="str">
        <f>IF(ISBLANK($I157),"",VLOOKUP($I157,DATAS!$A$2:$BJ$20,57,0))</f>
        <v/>
      </c>
      <c r="AO157" s="285" t="str">
        <f>IF(ISBLANK($I157),"",VLOOKUP($I157,DATAS!$A$2:$BJ$20,58,0))</f>
        <v/>
      </c>
    </row>
    <row r="158" spans="1:41" ht="23.25" customHeight="1" x14ac:dyDescent="0.2">
      <c r="A158" s="28" t="s">
        <v>155</v>
      </c>
      <c r="B158" s="238"/>
      <c r="C158" s="239"/>
      <c r="D158" s="240"/>
      <c r="E158" s="31"/>
      <c r="F158" s="32" t="str">
        <f t="shared" si="2"/>
        <v xml:space="preserve"> </v>
      </c>
      <c r="G158" s="32"/>
      <c r="H158" s="240"/>
      <c r="I158" s="243"/>
      <c r="J158" s="33"/>
      <c r="K158" s="31"/>
      <c r="L158" s="225" t="e">
        <f>IF(ISBLANK(VLOOKUP($B158,'RECAP PLAN DE SEANCE ADULTE'!$F$1:$G$4,2,0)),"",VLOOKUP($B158,'RECAP PLAN DE SEANCE ADULTE'!$F$1:$G$4,2,0))</f>
        <v>#N/A</v>
      </c>
      <c r="M158" s="35"/>
      <c r="N158" s="35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7"/>
      <c r="AB158" s="38"/>
      <c r="AC158" s="38"/>
      <c r="AD158" s="38"/>
      <c r="AE158" s="38"/>
      <c r="AF158" s="38"/>
      <c r="AG158" s="285" t="str">
        <f>IF(ISBLANK($I158),"",VLOOKUP($I158,DATAS!$A$2:$BJ$20,55,0))</f>
        <v/>
      </c>
      <c r="AH158" s="285" t="str">
        <f>IF(ISBLANK($I158),"",VLOOKUP($I158,DATAS!$A$2:$BJ$20,56,0))</f>
        <v/>
      </c>
      <c r="AI158" s="285" t="str">
        <f>IF(ISBLANK($I158),"",VLOOKUP($I158,DATAS!$A$2:$BJ$20,52,0))</f>
        <v/>
      </c>
      <c r="AJ158" s="285" t="str">
        <f>IF(ISBLANK($I158),"",VLOOKUP($I158,DATAS!$A$2:$BJ$20,53,0))</f>
        <v/>
      </c>
      <c r="AK158" s="285" t="str">
        <f>IF(ISBLANK($I158),"",VLOOKUP($I158,DATAS!$A$2:$BJ$20,54,0))</f>
        <v/>
      </c>
      <c r="AL158" s="285" t="str">
        <f>IF(ISBLANK($I158),"",VLOOKUP($I158,DATAS!$A$2:$BJ$20,55,0))</f>
        <v/>
      </c>
      <c r="AM158" s="285" t="str">
        <f>IF(ISBLANK($I158),"",VLOOKUP($I158,DATAS!$A$2:$BJ$20,56,0))</f>
        <v/>
      </c>
      <c r="AN158" s="285" t="str">
        <f>IF(ISBLANK($I158),"",VLOOKUP($I158,DATAS!$A$2:$BJ$20,57,0))</f>
        <v/>
      </c>
      <c r="AO158" s="285" t="str">
        <f>IF(ISBLANK($I158),"",VLOOKUP($I158,DATAS!$A$2:$BJ$20,58,0))</f>
        <v/>
      </c>
    </row>
    <row r="159" spans="1:41" ht="23.25" customHeight="1" x14ac:dyDescent="0.2">
      <c r="A159" s="28" t="s">
        <v>156</v>
      </c>
      <c r="B159" s="238"/>
      <c r="C159" s="239"/>
      <c r="D159" s="240"/>
      <c r="E159" s="31"/>
      <c r="F159" s="32" t="str">
        <f t="shared" si="2"/>
        <v xml:space="preserve"> </v>
      </c>
      <c r="G159" s="32"/>
      <c r="H159" s="240"/>
      <c r="I159" s="243"/>
      <c r="J159" s="33"/>
      <c r="K159" s="31"/>
      <c r="L159" s="225" t="e">
        <f>IF(ISBLANK(VLOOKUP($B159,'RECAP PLAN DE SEANCE ADULTE'!$F$1:$G$4,2,0)),"",VLOOKUP($B159,'RECAP PLAN DE SEANCE ADULTE'!$F$1:$G$4,2,0))</f>
        <v>#N/A</v>
      </c>
      <c r="M159" s="35"/>
      <c r="N159" s="35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7"/>
      <c r="AB159" s="38"/>
      <c r="AC159" s="38"/>
      <c r="AD159" s="38"/>
      <c r="AE159" s="38"/>
      <c r="AF159" s="38"/>
      <c r="AG159" s="285" t="str">
        <f>IF(ISBLANK($I159),"",VLOOKUP($I159,DATAS!$A$2:$BJ$20,55,0))</f>
        <v/>
      </c>
      <c r="AH159" s="285" t="str">
        <f>IF(ISBLANK($I159),"",VLOOKUP($I159,DATAS!$A$2:$BJ$20,56,0))</f>
        <v/>
      </c>
      <c r="AI159" s="285" t="str">
        <f>IF(ISBLANK($I159),"",VLOOKUP($I159,DATAS!$A$2:$BJ$20,52,0))</f>
        <v/>
      </c>
      <c r="AJ159" s="285" t="str">
        <f>IF(ISBLANK($I159),"",VLOOKUP($I159,DATAS!$A$2:$BJ$20,53,0))</f>
        <v/>
      </c>
      <c r="AK159" s="285" t="str">
        <f>IF(ISBLANK($I159),"",VLOOKUP($I159,DATAS!$A$2:$BJ$20,54,0))</f>
        <v/>
      </c>
      <c r="AL159" s="285" t="str">
        <f>IF(ISBLANK($I159),"",VLOOKUP($I159,DATAS!$A$2:$BJ$20,55,0))</f>
        <v/>
      </c>
      <c r="AM159" s="285" t="str">
        <f>IF(ISBLANK($I159),"",VLOOKUP($I159,DATAS!$A$2:$BJ$20,56,0))</f>
        <v/>
      </c>
      <c r="AN159" s="285" t="str">
        <f>IF(ISBLANK($I159),"",VLOOKUP($I159,DATAS!$A$2:$BJ$20,57,0))</f>
        <v/>
      </c>
      <c r="AO159" s="285" t="str">
        <f>IF(ISBLANK($I159),"",VLOOKUP($I159,DATAS!$A$2:$BJ$20,58,0))</f>
        <v/>
      </c>
    </row>
    <row r="160" spans="1:41" ht="23.25" customHeight="1" x14ac:dyDescent="0.2">
      <c r="A160" s="28" t="s">
        <v>157</v>
      </c>
      <c r="B160" s="238"/>
      <c r="C160" s="239"/>
      <c r="D160" s="240"/>
      <c r="E160" s="31"/>
      <c r="F160" s="32" t="str">
        <f t="shared" si="2"/>
        <v xml:space="preserve"> </v>
      </c>
      <c r="G160" s="32"/>
      <c r="H160" s="240"/>
      <c r="I160" s="243"/>
      <c r="J160" s="33"/>
      <c r="K160" s="31"/>
      <c r="L160" s="225" t="e">
        <f>IF(ISBLANK(VLOOKUP($B160,'RECAP PLAN DE SEANCE ADULTE'!$F$1:$G$4,2,0)),"",VLOOKUP($B160,'RECAP PLAN DE SEANCE ADULTE'!$F$1:$G$4,2,0))</f>
        <v>#N/A</v>
      </c>
      <c r="M160" s="35"/>
      <c r="N160" s="35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7"/>
      <c r="AB160" s="38"/>
      <c r="AC160" s="38"/>
      <c r="AD160" s="38"/>
      <c r="AE160" s="38"/>
      <c r="AF160" s="38"/>
      <c r="AG160" s="285" t="str">
        <f>IF(ISBLANK($I160),"",VLOOKUP($I160,DATAS!$A$2:$BJ$20,55,0))</f>
        <v/>
      </c>
      <c r="AH160" s="285" t="str">
        <f>IF(ISBLANK($I160),"",VLOOKUP($I160,DATAS!$A$2:$BJ$20,56,0))</f>
        <v/>
      </c>
      <c r="AI160" s="285" t="str">
        <f>IF(ISBLANK($I160),"",VLOOKUP($I160,DATAS!$A$2:$BJ$20,52,0))</f>
        <v/>
      </c>
      <c r="AJ160" s="285" t="str">
        <f>IF(ISBLANK($I160),"",VLOOKUP($I160,DATAS!$A$2:$BJ$20,53,0))</f>
        <v/>
      </c>
      <c r="AK160" s="285" t="str">
        <f>IF(ISBLANK($I160),"",VLOOKUP($I160,DATAS!$A$2:$BJ$20,54,0))</f>
        <v/>
      </c>
      <c r="AL160" s="285" t="str">
        <f>IF(ISBLANK($I160),"",VLOOKUP($I160,DATAS!$A$2:$BJ$20,55,0))</f>
        <v/>
      </c>
      <c r="AM160" s="285" t="str">
        <f>IF(ISBLANK($I160),"",VLOOKUP($I160,DATAS!$A$2:$BJ$20,56,0))</f>
        <v/>
      </c>
      <c r="AN160" s="285" t="str">
        <f>IF(ISBLANK($I160),"",VLOOKUP($I160,DATAS!$A$2:$BJ$20,57,0))</f>
        <v/>
      </c>
      <c r="AO160" s="285" t="str">
        <f>IF(ISBLANK($I160),"",VLOOKUP($I160,DATAS!$A$2:$BJ$20,58,0))</f>
        <v/>
      </c>
    </row>
    <row r="161" spans="1:41" ht="23.25" customHeight="1" x14ac:dyDescent="0.2">
      <c r="A161" s="28" t="s">
        <v>158</v>
      </c>
      <c r="B161" s="238"/>
      <c r="C161" s="239"/>
      <c r="D161" s="240"/>
      <c r="E161" s="31"/>
      <c r="F161" s="32" t="str">
        <f t="shared" si="2"/>
        <v xml:space="preserve"> </v>
      </c>
      <c r="G161" s="32"/>
      <c r="H161" s="240"/>
      <c r="I161" s="243"/>
      <c r="J161" s="33"/>
      <c r="K161" s="31"/>
      <c r="L161" s="225" t="e">
        <f>IF(ISBLANK(VLOOKUP($B161,'RECAP PLAN DE SEANCE ADULTE'!$F$1:$G$4,2,0)),"",VLOOKUP($B161,'RECAP PLAN DE SEANCE ADULTE'!$F$1:$G$4,2,0))</f>
        <v>#N/A</v>
      </c>
      <c r="M161" s="35"/>
      <c r="N161" s="35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7"/>
      <c r="AB161" s="38"/>
      <c r="AC161" s="38"/>
      <c r="AD161" s="38"/>
      <c r="AE161" s="38"/>
      <c r="AF161" s="38"/>
      <c r="AG161" s="285" t="str">
        <f>IF(ISBLANK($I161),"",VLOOKUP($I161,DATAS!$A$2:$BJ$20,55,0))</f>
        <v/>
      </c>
      <c r="AH161" s="285" t="str">
        <f>IF(ISBLANK($I161),"",VLOOKUP($I161,DATAS!$A$2:$BJ$20,56,0))</f>
        <v/>
      </c>
      <c r="AI161" s="285" t="str">
        <f>IF(ISBLANK($I161),"",VLOOKUP($I161,DATAS!$A$2:$BJ$20,52,0))</f>
        <v/>
      </c>
      <c r="AJ161" s="285" t="str">
        <f>IF(ISBLANK($I161),"",VLOOKUP($I161,DATAS!$A$2:$BJ$20,53,0))</f>
        <v/>
      </c>
      <c r="AK161" s="285" t="str">
        <f>IF(ISBLANK($I161),"",VLOOKUP($I161,DATAS!$A$2:$BJ$20,54,0))</f>
        <v/>
      </c>
      <c r="AL161" s="285" t="str">
        <f>IF(ISBLANK($I161),"",VLOOKUP($I161,DATAS!$A$2:$BJ$20,55,0))</f>
        <v/>
      </c>
      <c r="AM161" s="285" t="str">
        <f>IF(ISBLANK($I161),"",VLOOKUP($I161,DATAS!$A$2:$BJ$20,56,0))</f>
        <v/>
      </c>
      <c r="AN161" s="285" t="str">
        <f>IF(ISBLANK($I161),"",VLOOKUP($I161,DATAS!$A$2:$BJ$20,57,0))</f>
        <v/>
      </c>
      <c r="AO161" s="285" t="str">
        <f>IF(ISBLANK($I161),"",VLOOKUP($I161,DATAS!$A$2:$BJ$20,58,0))</f>
        <v/>
      </c>
    </row>
    <row r="162" spans="1:41" ht="23.25" customHeight="1" x14ac:dyDescent="0.2">
      <c r="A162" s="28" t="s">
        <v>159</v>
      </c>
      <c r="B162" s="238"/>
      <c r="C162" s="239"/>
      <c r="D162" s="240"/>
      <c r="E162" s="31"/>
      <c r="F162" s="32" t="str">
        <f t="shared" si="2"/>
        <v xml:space="preserve"> </v>
      </c>
      <c r="G162" s="32"/>
      <c r="H162" s="240"/>
      <c r="I162" s="243"/>
      <c r="J162" s="33"/>
      <c r="K162" s="31"/>
      <c r="L162" s="225" t="e">
        <f>IF(ISBLANK(VLOOKUP($B162,'RECAP PLAN DE SEANCE ADULTE'!$F$1:$G$4,2,0)),"",VLOOKUP($B162,'RECAP PLAN DE SEANCE ADULTE'!$F$1:$G$4,2,0))</f>
        <v>#N/A</v>
      </c>
      <c r="M162" s="35"/>
      <c r="N162" s="35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7"/>
      <c r="AB162" s="38"/>
      <c r="AC162" s="38"/>
      <c r="AD162" s="38"/>
      <c r="AE162" s="38"/>
      <c r="AF162" s="38"/>
      <c r="AG162" s="285" t="str">
        <f>IF(ISBLANK($I162),"",VLOOKUP($I162,DATAS!$A$2:$BJ$20,55,0))</f>
        <v/>
      </c>
      <c r="AH162" s="285" t="str">
        <f>IF(ISBLANK($I162),"",VLOOKUP($I162,DATAS!$A$2:$BJ$20,56,0))</f>
        <v/>
      </c>
      <c r="AI162" s="285" t="str">
        <f>IF(ISBLANK($I162),"",VLOOKUP($I162,DATAS!$A$2:$BJ$20,52,0))</f>
        <v/>
      </c>
      <c r="AJ162" s="285" t="str">
        <f>IF(ISBLANK($I162),"",VLOOKUP($I162,DATAS!$A$2:$BJ$20,53,0))</f>
        <v/>
      </c>
      <c r="AK162" s="285" t="str">
        <f>IF(ISBLANK($I162),"",VLOOKUP($I162,DATAS!$A$2:$BJ$20,54,0))</f>
        <v/>
      </c>
      <c r="AL162" s="285" t="str">
        <f>IF(ISBLANK($I162),"",VLOOKUP($I162,DATAS!$A$2:$BJ$20,55,0))</f>
        <v/>
      </c>
      <c r="AM162" s="285" t="str">
        <f>IF(ISBLANK($I162),"",VLOOKUP($I162,DATAS!$A$2:$BJ$20,56,0))</f>
        <v/>
      </c>
      <c r="AN162" s="285" t="str">
        <f>IF(ISBLANK($I162),"",VLOOKUP($I162,DATAS!$A$2:$BJ$20,57,0))</f>
        <v/>
      </c>
      <c r="AO162" s="285" t="str">
        <f>IF(ISBLANK($I162),"",VLOOKUP($I162,DATAS!$A$2:$BJ$20,58,0))</f>
        <v/>
      </c>
    </row>
    <row r="163" spans="1:41" ht="23.25" customHeight="1" x14ac:dyDescent="0.2">
      <c r="A163" s="28" t="s">
        <v>160</v>
      </c>
      <c r="B163" s="238"/>
      <c r="C163" s="239"/>
      <c r="D163" s="240"/>
      <c r="E163" s="31"/>
      <c r="F163" s="32" t="str">
        <f t="shared" si="2"/>
        <v xml:space="preserve"> </v>
      </c>
      <c r="G163" s="32"/>
      <c r="H163" s="240"/>
      <c r="I163" s="243"/>
      <c r="J163" s="33"/>
      <c r="K163" s="31"/>
      <c r="L163" s="225" t="e">
        <f>IF(ISBLANK(VLOOKUP($B163,'RECAP PLAN DE SEANCE ADULTE'!$F$1:$G$4,2,0)),"",VLOOKUP($B163,'RECAP PLAN DE SEANCE ADULTE'!$F$1:$G$4,2,0))</f>
        <v>#N/A</v>
      </c>
      <c r="M163" s="35"/>
      <c r="N163" s="35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7"/>
      <c r="AB163" s="38"/>
      <c r="AC163" s="38"/>
      <c r="AD163" s="38"/>
      <c r="AE163" s="38"/>
      <c r="AF163" s="38"/>
      <c r="AG163" s="285" t="str">
        <f>IF(ISBLANK($I163),"",VLOOKUP($I163,DATAS!$A$2:$BJ$20,55,0))</f>
        <v/>
      </c>
      <c r="AH163" s="285" t="str">
        <f>IF(ISBLANK($I163),"",VLOOKUP($I163,DATAS!$A$2:$BJ$20,56,0))</f>
        <v/>
      </c>
      <c r="AI163" s="285" t="str">
        <f>IF(ISBLANK($I163),"",VLOOKUP($I163,DATAS!$A$2:$BJ$20,52,0))</f>
        <v/>
      </c>
      <c r="AJ163" s="285" t="str">
        <f>IF(ISBLANK($I163),"",VLOOKUP($I163,DATAS!$A$2:$BJ$20,53,0))</f>
        <v/>
      </c>
      <c r="AK163" s="285" t="str">
        <f>IF(ISBLANK($I163),"",VLOOKUP($I163,DATAS!$A$2:$BJ$20,54,0))</f>
        <v/>
      </c>
      <c r="AL163" s="285" t="str">
        <f>IF(ISBLANK($I163),"",VLOOKUP($I163,DATAS!$A$2:$BJ$20,55,0))</f>
        <v/>
      </c>
      <c r="AM163" s="285" t="str">
        <f>IF(ISBLANK($I163),"",VLOOKUP($I163,DATAS!$A$2:$BJ$20,56,0))</f>
        <v/>
      </c>
      <c r="AN163" s="285" t="str">
        <f>IF(ISBLANK($I163),"",VLOOKUP($I163,DATAS!$A$2:$BJ$20,57,0))</f>
        <v/>
      </c>
      <c r="AO163" s="285" t="str">
        <f>IF(ISBLANK($I163),"",VLOOKUP($I163,DATAS!$A$2:$BJ$20,58,0))</f>
        <v/>
      </c>
    </row>
    <row r="164" spans="1:41" ht="23.25" customHeight="1" x14ac:dyDescent="0.2">
      <c r="A164" s="28" t="s">
        <v>161</v>
      </c>
      <c r="B164" s="238"/>
      <c r="C164" s="239"/>
      <c r="D164" s="240"/>
      <c r="E164" s="31"/>
      <c r="F164" s="32" t="str">
        <f t="shared" si="2"/>
        <v xml:space="preserve"> </v>
      </c>
      <c r="G164" s="32"/>
      <c r="H164" s="240"/>
      <c r="I164" s="243"/>
      <c r="J164" s="33"/>
      <c r="K164" s="31"/>
      <c r="L164" s="225" t="e">
        <f>IF(ISBLANK(VLOOKUP($B164,'RECAP PLAN DE SEANCE ADULTE'!$F$1:$G$4,2,0)),"",VLOOKUP($B164,'RECAP PLAN DE SEANCE ADULTE'!$F$1:$G$4,2,0))</f>
        <v>#N/A</v>
      </c>
      <c r="M164" s="35"/>
      <c r="N164" s="35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7"/>
      <c r="AB164" s="38"/>
      <c r="AC164" s="38"/>
      <c r="AD164" s="38"/>
      <c r="AE164" s="38"/>
      <c r="AF164" s="38"/>
      <c r="AG164" s="285" t="str">
        <f>IF(ISBLANK($I164),"",VLOOKUP($I164,DATAS!$A$2:$BJ$20,55,0))</f>
        <v/>
      </c>
      <c r="AH164" s="285" t="str">
        <f>IF(ISBLANK($I164),"",VLOOKUP($I164,DATAS!$A$2:$BJ$20,56,0))</f>
        <v/>
      </c>
      <c r="AI164" s="285" t="str">
        <f>IF(ISBLANK($I164),"",VLOOKUP($I164,DATAS!$A$2:$BJ$20,52,0))</f>
        <v/>
      </c>
      <c r="AJ164" s="285" t="str">
        <f>IF(ISBLANK($I164),"",VLOOKUP($I164,DATAS!$A$2:$BJ$20,53,0))</f>
        <v/>
      </c>
      <c r="AK164" s="285" t="str">
        <f>IF(ISBLANK($I164),"",VLOOKUP($I164,DATAS!$A$2:$BJ$20,54,0))</f>
        <v/>
      </c>
      <c r="AL164" s="285" t="str">
        <f>IF(ISBLANK($I164),"",VLOOKUP($I164,DATAS!$A$2:$BJ$20,55,0))</f>
        <v/>
      </c>
      <c r="AM164" s="285" t="str">
        <f>IF(ISBLANK($I164),"",VLOOKUP($I164,DATAS!$A$2:$BJ$20,56,0))</f>
        <v/>
      </c>
      <c r="AN164" s="285" t="str">
        <f>IF(ISBLANK($I164),"",VLOOKUP($I164,DATAS!$A$2:$BJ$20,57,0))</f>
        <v/>
      </c>
      <c r="AO164" s="285" t="str">
        <f>IF(ISBLANK($I164),"",VLOOKUP($I164,DATAS!$A$2:$BJ$20,58,0))</f>
        <v/>
      </c>
    </row>
    <row r="165" spans="1:41" ht="23.25" customHeight="1" x14ac:dyDescent="0.2">
      <c r="A165" s="28" t="s">
        <v>162</v>
      </c>
      <c r="B165" s="238"/>
      <c r="C165" s="239"/>
      <c r="D165" s="240"/>
      <c r="E165" s="31"/>
      <c r="F165" s="32" t="str">
        <f t="shared" si="2"/>
        <v xml:space="preserve"> </v>
      </c>
      <c r="G165" s="32"/>
      <c r="H165" s="240"/>
      <c r="I165" s="243"/>
      <c r="J165" s="33"/>
      <c r="K165" s="31"/>
      <c r="L165" s="225" t="e">
        <f>IF(ISBLANK(VLOOKUP($B165,'RECAP PLAN DE SEANCE ADULTE'!$F$1:$G$4,2,0)),"",VLOOKUP($B165,'RECAP PLAN DE SEANCE ADULTE'!$F$1:$G$4,2,0))</f>
        <v>#N/A</v>
      </c>
      <c r="M165" s="35"/>
      <c r="N165" s="35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7"/>
      <c r="AB165" s="38"/>
      <c r="AC165" s="38"/>
      <c r="AD165" s="38"/>
      <c r="AE165" s="38"/>
      <c r="AF165" s="38"/>
      <c r="AG165" s="285" t="str">
        <f>IF(ISBLANK($I165),"",VLOOKUP($I165,DATAS!$A$2:$BJ$20,55,0))</f>
        <v/>
      </c>
      <c r="AH165" s="285" t="str">
        <f>IF(ISBLANK($I165),"",VLOOKUP($I165,DATAS!$A$2:$BJ$20,56,0))</f>
        <v/>
      </c>
      <c r="AI165" s="285" t="str">
        <f>IF(ISBLANK($I165),"",VLOOKUP($I165,DATAS!$A$2:$BJ$20,52,0))</f>
        <v/>
      </c>
      <c r="AJ165" s="285" t="str">
        <f>IF(ISBLANK($I165),"",VLOOKUP($I165,DATAS!$A$2:$BJ$20,53,0))</f>
        <v/>
      </c>
      <c r="AK165" s="285" t="str">
        <f>IF(ISBLANK($I165),"",VLOOKUP($I165,DATAS!$A$2:$BJ$20,54,0))</f>
        <v/>
      </c>
      <c r="AL165" s="285" t="str">
        <f>IF(ISBLANK($I165),"",VLOOKUP($I165,DATAS!$A$2:$BJ$20,55,0))</f>
        <v/>
      </c>
      <c r="AM165" s="285" t="str">
        <f>IF(ISBLANK($I165),"",VLOOKUP($I165,DATAS!$A$2:$BJ$20,56,0))</f>
        <v/>
      </c>
      <c r="AN165" s="285" t="str">
        <f>IF(ISBLANK($I165),"",VLOOKUP($I165,DATAS!$A$2:$BJ$20,57,0))</f>
        <v/>
      </c>
      <c r="AO165" s="285" t="str">
        <f>IF(ISBLANK($I165),"",VLOOKUP($I165,DATAS!$A$2:$BJ$20,58,0))</f>
        <v/>
      </c>
    </row>
    <row r="166" spans="1:41" ht="23.25" customHeight="1" x14ac:dyDescent="0.2">
      <c r="A166" s="28" t="s">
        <v>163</v>
      </c>
      <c r="B166" s="238"/>
      <c r="C166" s="239"/>
      <c r="D166" s="240"/>
      <c r="E166" s="31"/>
      <c r="F166" s="32" t="str">
        <f t="shared" si="2"/>
        <v xml:space="preserve"> </v>
      </c>
      <c r="G166" s="32"/>
      <c r="H166" s="240"/>
      <c r="I166" s="33"/>
      <c r="J166" s="33"/>
      <c r="K166" s="31"/>
      <c r="L166" s="225" t="e">
        <f>IF(ISBLANK(VLOOKUP($B166,'RECAP PLAN DE SEANCE ADULTE'!$F$1:$G$4,2,0)),"",VLOOKUP($B166,'RECAP PLAN DE SEANCE ADULTE'!$F$1:$G$4,2,0))</f>
        <v>#N/A</v>
      </c>
      <c r="M166" s="35"/>
      <c r="N166" s="35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7"/>
      <c r="AB166" s="38"/>
      <c r="AC166" s="38"/>
      <c r="AD166" s="38"/>
      <c r="AE166" s="38"/>
      <c r="AF166" s="38"/>
      <c r="AG166" s="285" t="str">
        <f>IF(ISBLANK($I166),"",VLOOKUP($I166,DATAS!$A$2:$BJ$20,50,0))</f>
        <v/>
      </c>
      <c r="AH166" s="285" t="str">
        <f>IF(ISBLANK($I166),"",VLOOKUP($I166,DATAS!$A$2:$BJ$20,56,0))</f>
        <v/>
      </c>
      <c r="AI166" s="285" t="str">
        <f>IF(ISBLANK($I166),"",VLOOKUP($I166,DATAS!$A$2:$BJ$20,52,0))</f>
        <v/>
      </c>
      <c r="AJ166" s="285" t="str">
        <f>IF(ISBLANK($I166),"",VLOOKUP($I166,DATAS!$A$2:$BJ$20,53,0))</f>
        <v/>
      </c>
      <c r="AK166" s="285" t="str">
        <f>IF(ISBLANK($I166),"",VLOOKUP($I166,DATAS!$A$2:$BJ$20,54,0))</f>
        <v/>
      </c>
      <c r="AL166" s="285" t="str">
        <f>IF(ISBLANK($I166),"",VLOOKUP($I166,DATAS!$A$2:$BJ$20,55,0))</f>
        <v/>
      </c>
      <c r="AM166" s="285" t="str">
        <f>IF(ISBLANK($I166),"",VLOOKUP($I166,DATAS!$A$2:$BJ$20,56,0))</f>
        <v/>
      </c>
      <c r="AN166" s="285" t="str">
        <f>IF(ISBLANK($I166),"",VLOOKUP($I166,DATAS!$A$2:$BJ$20,57,0))</f>
        <v/>
      </c>
      <c r="AO166" s="285" t="str">
        <f>IF(ISBLANK($I166),"",VLOOKUP($I166,DATAS!$A$2:$BJ$20,58,0))</f>
        <v/>
      </c>
    </row>
    <row r="167" spans="1:41" ht="23.25" customHeight="1" x14ac:dyDescent="0.2">
      <c r="A167" s="28" t="s">
        <v>164</v>
      </c>
      <c r="B167" s="238"/>
      <c r="C167" s="239"/>
      <c r="D167" s="240"/>
      <c r="E167" s="31"/>
      <c r="F167" s="32" t="str">
        <f t="shared" si="2"/>
        <v xml:space="preserve"> </v>
      </c>
      <c r="G167" s="32"/>
      <c r="H167" s="240"/>
      <c r="I167" s="33"/>
      <c r="J167" s="33"/>
      <c r="K167" s="31"/>
      <c r="L167" s="225" t="e">
        <f>IF(ISBLANK(VLOOKUP($B167,'RECAP PLAN DE SEANCE ADULTE'!$F$1:$G$4,2,0)),"",VLOOKUP($B167,'RECAP PLAN DE SEANCE ADULTE'!$F$1:$G$4,2,0))</f>
        <v>#N/A</v>
      </c>
      <c r="M167" s="35"/>
      <c r="N167" s="35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7"/>
      <c r="AB167" s="38"/>
      <c r="AC167" s="38"/>
      <c r="AD167" s="38"/>
      <c r="AE167" s="38"/>
      <c r="AF167" s="38"/>
      <c r="AG167" s="285" t="str">
        <f>IF(ISBLANK($I167),"",VLOOKUP($I167,DATAS!$A$2:$BJ$20,50,0))</f>
        <v/>
      </c>
      <c r="AH167" s="285" t="str">
        <f>IF(ISBLANK($I167),"",VLOOKUP($I167,DATAS!$A$2:$BJ$20,56,0))</f>
        <v/>
      </c>
      <c r="AI167" s="285" t="str">
        <f>IF(ISBLANK($I167),"",VLOOKUP($I167,DATAS!$A$2:$BJ$20,52,0))</f>
        <v/>
      </c>
      <c r="AJ167" s="285" t="str">
        <f>IF(ISBLANK($I167),"",VLOOKUP($I167,DATAS!$A$2:$BJ$20,53,0))</f>
        <v/>
      </c>
      <c r="AK167" s="285" t="str">
        <f>IF(ISBLANK($I167),"",VLOOKUP($I167,DATAS!$A$2:$BJ$20,54,0))</f>
        <v/>
      </c>
      <c r="AL167" s="285" t="str">
        <f>IF(ISBLANK($I167),"",VLOOKUP($I167,DATAS!$A$2:$BJ$20,55,0))</f>
        <v/>
      </c>
      <c r="AM167" s="285" t="str">
        <f>IF(ISBLANK($I167),"",VLOOKUP($I167,DATAS!$A$2:$BJ$20,56,0))</f>
        <v/>
      </c>
      <c r="AN167" s="285" t="str">
        <f>IF(ISBLANK($I167),"",VLOOKUP($I167,DATAS!$A$2:$BJ$20,57,0))</f>
        <v/>
      </c>
      <c r="AO167" s="285" t="str">
        <f>IF(ISBLANK($I167),"",VLOOKUP($I167,DATAS!$A$2:$BJ$20,58,0))</f>
        <v/>
      </c>
    </row>
    <row r="168" spans="1:41" ht="23.25" customHeight="1" x14ac:dyDescent="0.2">
      <c r="A168" s="28" t="s">
        <v>165</v>
      </c>
      <c r="B168" s="238"/>
      <c r="C168" s="239"/>
      <c r="D168" s="240"/>
      <c r="E168" s="31"/>
      <c r="F168" s="32" t="str">
        <f t="shared" si="2"/>
        <v xml:space="preserve"> </v>
      </c>
      <c r="G168" s="32"/>
      <c r="H168" s="240"/>
      <c r="I168" s="33"/>
      <c r="J168" s="33"/>
      <c r="K168" s="31"/>
      <c r="L168" s="225" t="e">
        <f>IF(ISBLANK(VLOOKUP($B168,'RECAP PLAN DE SEANCE ADULTE'!$F$1:$G$4,2,0)),"",VLOOKUP($B168,'RECAP PLAN DE SEANCE ADULTE'!$F$1:$G$4,2,0))</f>
        <v>#N/A</v>
      </c>
      <c r="M168" s="35"/>
      <c r="N168" s="35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7"/>
      <c r="AB168" s="38"/>
      <c r="AC168" s="38"/>
      <c r="AD168" s="38"/>
      <c r="AE168" s="38"/>
      <c r="AF168" s="38"/>
      <c r="AG168" s="285" t="str">
        <f>IF(ISBLANK($I168),"",VLOOKUP($I168,DATAS!$A$2:$BJ$20,50,0))</f>
        <v/>
      </c>
      <c r="AH168" s="285" t="str">
        <f>IF(ISBLANK($I168),"",VLOOKUP($I168,DATAS!$A$2:$BJ$20,56,0))</f>
        <v/>
      </c>
      <c r="AI168" s="285" t="str">
        <f>IF(ISBLANK($I168),"",VLOOKUP($I168,DATAS!$A$2:$BJ$20,52,0))</f>
        <v/>
      </c>
      <c r="AJ168" s="285" t="str">
        <f>IF(ISBLANK($I168),"",VLOOKUP($I168,DATAS!$A$2:$BJ$20,53,0))</f>
        <v/>
      </c>
      <c r="AK168" s="285" t="str">
        <f>IF(ISBLANK($I168),"",VLOOKUP($I168,DATAS!$A$2:$BJ$20,54,0))</f>
        <v/>
      </c>
      <c r="AL168" s="285" t="str">
        <f>IF(ISBLANK($I168),"",VLOOKUP($I168,DATAS!$A$2:$BJ$20,55,0))</f>
        <v/>
      </c>
      <c r="AM168" s="285" t="str">
        <f>IF(ISBLANK($I168),"",VLOOKUP($I168,DATAS!$A$2:$BJ$20,56,0))</f>
        <v/>
      </c>
      <c r="AN168" s="285" t="str">
        <f>IF(ISBLANK($I168),"",VLOOKUP($I168,DATAS!$A$2:$BJ$20,57,0))</f>
        <v/>
      </c>
      <c r="AO168" s="285" t="str">
        <f>IF(ISBLANK($I168),"",VLOOKUP($I168,DATAS!$A$2:$BJ$20,58,0))</f>
        <v/>
      </c>
    </row>
    <row r="169" spans="1:41" ht="23.25" customHeight="1" x14ac:dyDescent="0.2">
      <c r="A169" s="28" t="s">
        <v>166</v>
      </c>
      <c r="B169" s="238"/>
      <c r="C169" s="239"/>
      <c r="D169" s="240"/>
      <c r="E169" s="31"/>
      <c r="F169" s="32" t="str">
        <f t="shared" si="2"/>
        <v xml:space="preserve"> </v>
      </c>
      <c r="G169" s="32"/>
      <c r="H169" s="240"/>
      <c r="I169" s="33"/>
      <c r="J169" s="33"/>
      <c r="K169" s="31"/>
      <c r="L169" s="225" t="e">
        <f>IF(ISBLANK(VLOOKUP($B169,'RECAP PLAN DE SEANCE ADULTE'!$F$1:$G$4,2,0)),"",VLOOKUP($B169,'RECAP PLAN DE SEANCE ADULTE'!$F$1:$G$4,2,0))</f>
        <v>#N/A</v>
      </c>
      <c r="M169" s="35"/>
      <c r="N169" s="35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7"/>
      <c r="AB169" s="38"/>
      <c r="AC169" s="38"/>
      <c r="AD169" s="38"/>
      <c r="AE169" s="38"/>
      <c r="AF169" s="38"/>
      <c r="AG169" s="285" t="str">
        <f>IF(ISBLANK($I169),"",VLOOKUP($I169,DATAS!$A$2:$BJ$20,50,0))</f>
        <v/>
      </c>
      <c r="AH169" s="285" t="str">
        <f>IF(ISBLANK($I169),"",VLOOKUP($I169,DATAS!$A$2:$BJ$20,56,0))</f>
        <v/>
      </c>
      <c r="AI169" s="285" t="str">
        <f>IF(ISBLANK($I169),"",VLOOKUP($I169,DATAS!$A$2:$BJ$20,52,0))</f>
        <v/>
      </c>
      <c r="AJ169" s="285" t="str">
        <f>IF(ISBLANK($I169),"",VLOOKUP($I169,DATAS!$A$2:$BJ$20,53,0))</f>
        <v/>
      </c>
      <c r="AK169" s="285" t="str">
        <f>IF(ISBLANK($I169),"",VLOOKUP($I169,DATAS!$A$2:$BJ$20,54,0))</f>
        <v/>
      </c>
      <c r="AL169" s="285" t="str">
        <f>IF(ISBLANK($I169),"",VLOOKUP($I169,DATAS!$A$2:$BJ$20,55,0))</f>
        <v/>
      </c>
      <c r="AM169" s="285" t="str">
        <f>IF(ISBLANK($I169),"",VLOOKUP($I169,DATAS!$A$2:$BJ$20,56,0))</f>
        <v/>
      </c>
      <c r="AN169" s="285" t="str">
        <f>IF(ISBLANK($I169),"",VLOOKUP($I169,DATAS!$A$2:$BJ$20,57,0))</f>
        <v/>
      </c>
      <c r="AO169" s="285" t="str">
        <f>IF(ISBLANK($I169),"",VLOOKUP($I169,DATAS!$A$2:$BJ$20,58,0))</f>
        <v/>
      </c>
    </row>
    <row r="170" spans="1:41" ht="23.25" customHeight="1" x14ac:dyDescent="0.2">
      <c r="A170" s="28" t="s">
        <v>167</v>
      </c>
      <c r="B170" s="238"/>
      <c r="C170" s="239"/>
      <c r="D170" s="240"/>
      <c r="E170" s="31"/>
      <c r="F170" s="32" t="str">
        <f t="shared" si="2"/>
        <v xml:space="preserve"> </v>
      </c>
      <c r="G170" s="32"/>
      <c r="H170" s="240"/>
      <c r="I170" s="33"/>
      <c r="J170" s="33"/>
      <c r="K170" s="31"/>
      <c r="L170" s="225" t="e">
        <f>IF(ISBLANK(VLOOKUP($B170,'RECAP PLAN DE SEANCE ADULTE'!$F$1:$G$4,2,0)),"",VLOOKUP($B170,'RECAP PLAN DE SEANCE ADULTE'!$F$1:$G$4,2,0))</f>
        <v>#N/A</v>
      </c>
      <c r="M170" s="35"/>
      <c r="N170" s="35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7"/>
      <c r="AB170" s="38"/>
      <c r="AC170" s="38"/>
      <c r="AD170" s="38"/>
      <c r="AE170" s="38"/>
      <c r="AF170" s="38"/>
      <c r="AG170" s="285" t="str">
        <f>IF(ISBLANK($I170),"",VLOOKUP($I170,DATAS!$A$2:$BJ$20,50,0))</f>
        <v/>
      </c>
      <c r="AH170" s="285" t="str">
        <f>IF(ISBLANK($I170),"",VLOOKUP($I170,DATAS!$A$2:$BJ$20,56,0))</f>
        <v/>
      </c>
      <c r="AI170" s="285" t="str">
        <f>IF(ISBLANK($I170),"",VLOOKUP($I170,DATAS!$A$2:$BJ$20,52,0))</f>
        <v/>
      </c>
      <c r="AJ170" s="285" t="str">
        <f>IF(ISBLANK($I170),"",VLOOKUP($I170,DATAS!$A$2:$BJ$20,53,0))</f>
        <v/>
      </c>
      <c r="AK170" s="285" t="str">
        <f>IF(ISBLANK($I170),"",VLOOKUP($I170,DATAS!$A$2:$BJ$20,54,0))</f>
        <v/>
      </c>
      <c r="AL170" s="285" t="str">
        <f>IF(ISBLANK($I170),"",VLOOKUP($I170,DATAS!$A$2:$BJ$20,55,0))</f>
        <v/>
      </c>
      <c r="AM170" s="285" t="str">
        <f>IF(ISBLANK($I170),"",VLOOKUP($I170,DATAS!$A$2:$BJ$20,56,0))</f>
        <v/>
      </c>
      <c r="AN170" s="285" t="str">
        <f>IF(ISBLANK($I170),"",VLOOKUP($I170,DATAS!$A$2:$BJ$20,57,0))</f>
        <v/>
      </c>
      <c r="AO170" s="285" t="str">
        <f>IF(ISBLANK($I170),"",VLOOKUP($I170,DATAS!$A$2:$BJ$20,58,0))</f>
        <v/>
      </c>
    </row>
    <row r="171" spans="1:41" ht="23.25" customHeight="1" x14ac:dyDescent="0.2">
      <c r="A171" s="28" t="s">
        <v>168</v>
      </c>
      <c r="B171" s="238"/>
      <c r="C171" s="239"/>
      <c r="D171" s="240"/>
      <c r="E171" s="31"/>
      <c r="F171" s="32" t="str">
        <f t="shared" si="2"/>
        <v xml:space="preserve"> </v>
      </c>
      <c r="G171" s="32"/>
      <c r="H171" s="240"/>
      <c r="I171" s="33"/>
      <c r="J171" s="33"/>
      <c r="K171" s="31"/>
      <c r="L171" s="225" t="e">
        <f>IF(ISBLANK(VLOOKUP($B171,'RECAP PLAN DE SEANCE ADULTE'!$F$1:$G$4,2,0)),"",VLOOKUP($B171,'RECAP PLAN DE SEANCE ADULTE'!$F$1:$G$4,2,0))</f>
        <v>#N/A</v>
      </c>
      <c r="M171" s="35"/>
      <c r="N171" s="35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7"/>
      <c r="AB171" s="38"/>
      <c r="AC171" s="38"/>
      <c r="AD171" s="38"/>
      <c r="AE171" s="38"/>
      <c r="AF171" s="38"/>
      <c r="AG171" s="285" t="str">
        <f>IF(ISBLANK($I171),"",VLOOKUP($I171,DATAS!$A$2:$BJ$20,50,0))</f>
        <v/>
      </c>
      <c r="AH171" s="285" t="str">
        <f>IF(ISBLANK($I171),"",VLOOKUP($I171,DATAS!$A$2:$BJ$20,56,0))</f>
        <v/>
      </c>
      <c r="AI171" s="285" t="str">
        <f>IF(ISBLANK($I171),"",VLOOKUP($I171,DATAS!$A$2:$BJ$20,52,0))</f>
        <v/>
      </c>
      <c r="AJ171" s="285" t="str">
        <f>IF(ISBLANK($I171),"",VLOOKUP($I171,DATAS!$A$2:$BJ$20,53,0))</f>
        <v/>
      </c>
      <c r="AK171" s="285" t="str">
        <f>IF(ISBLANK($I171),"",VLOOKUP($I171,DATAS!$A$2:$BJ$20,54,0))</f>
        <v/>
      </c>
      <c r="AL171" s="285" t="str">
        <f>IF(ISBLANK($I171),"",VLOOKUP($I171,DATAS!$A$2:$BJ$20,55,0))</f>
        <v/>
      </c>
      <c r="AM171" s="285" t="str">
        <f>IF(ISBLANK($I171),"",VLOOKUP($I171,DATAS!$A$2:$BJ$20,56,0))</f>
        <v/>
      </c>
      <c r="AN171" s="285" t="str">
        <f>IF(ISBLANK($I171),"",VLOOKUP($I171,DATAS!$A$2:$BJ$20,57,0))</f>
        <v/>
      </c>
      <c r="AO171" s="285" t="str">
        <f>IF(ISBLANK($I171),"",VLOOKUP($I171,DATAS!$A$2:$BJ$20,58,0))</f>
        <v/>
      </c>
    </row>
    <row r="172" spans="1:41" ht="23.25" customHeight="1" x14ac:dyDescent="0.2">
      <c r="A172" s="28" t="s">
        <v>169</v>
      </c>
      <c r="B172" s="238"/>
      <c r="C172" s="239"/>
      <c r="D172" s="240"/>
      <c r="E172" s="31"/>
      <c r="F172" s="32" t="str">
        <f t="shared" si="2"/>
        <v xml:space="preserve"> </v>
      </c>
      <c r="G172" s="32"/>
      <c r="H172" s="31"/>
      <c r="I172" s="33"/>
      <c r="J172" s="33"/>
      <c r="K172" s="31"/>
      <c r="L172" s="34"/>
      <c r="M172" s="35"/>
      <c r="N172" s="35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7"/>
      <c r="AB172" s="38"/>
      <c r="AC172" s="38"/>
      <c r="AD172" s="38"/>
      <c r="AE172" s="38"/>
      <c r="AF172" s="38"/>
      <c r="AG172" s="285" t="str">
        <f>IF(ISBLANK($I172),"",VLOOKUP($I172,DATAS!$A$2:$BJ$20,50,0))</f>
        <v/>
      </c>
      <c r="AH172" s="285" t="str">
        <f>IF(ISBLANK($I172),"",VLOOKUP($I172,DATAS!$A$2:$BJ$20,56,0))</f>
        <v/>
      </c>
      <c r="AI172" s="285" t="str">
        <f>IF(ISBLANK($I172),"",VLOOKUP($I172,DATAS!$A$2:$BJ$20,52,0))</f>
        <v/>
      </c>
      <c r="AJ172" s="285" t="str">
        <f>IF(ISBLANK($I172),"",VLOOKUP($I172,DATAS!$A$2:$BJ$20,53,0))</f>
        <v/>
      </c>
      <c r="AK172" s="285" t="str">
        <f>IF(ISBLANK($I172),"",VLOOKUP($I172,DATAS!$A$2:$BJ$20,54,0))</f>
        <v/>
      </c>
      <c r="AL172" s="285" t="str">
        <f>IF(ISBLANK($I172),"",VLOOKUP($I172,DATAS!$A$2:$BJ$20,55,0))</f>
        <v/>
      </c>
      <c r="AM172" s="285" t="str">
        <f>IF(ISBLANK($I172),"",VLOOKUP($I172,DATAS!$A$2:$BJ$20,56,0))</f>
        <v/>
      </c>
      <c r="AN172" s="285" t="str">
        <f>IF(ISBLANK($I172),"",VLOOKUP($I172,DATAS!$A$2:$BJ$20,57,0))</f>
        <v/>
      </c>
      <c r="AO172" s="285" t="str">
        <f>IF(ISBLANK($I172),"",VLOOKUP($I172,DATAS!$A$2:$BJ$20,58,0))</f>
        <v/>
      </c>
    </row>
    <row r="173" spans="1:41" ht="23.25" customHeight="1" x14ac:dyDescent="0.2">
      <c r="A173" s="28" t="s">
        <v>170</v>
      </c>
      <c r="B173" s="238"/>
      <c r="C173" s="239"/>
      <c r="D173" s="240"/>
      <c r="E173" s="31"/>
      <c r="F173" s="32" t="str">
        <f t="shared" si="2"/>
        <v xml:space="preserve"> </v>
      </c>
      <c r="G173" s="32"/>
      <c r="H173" s="31"/>
      <c r="I173" s="33"/>
      <c r="J173" s="33"/>
      <c r="K173" s="31"/>
      <c r="L173" s="34"/>
      <c r="M173" s="35"/>
      <c r="N173" s="35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7"/>
      <c r="AB173" s="38"/>
      <c r="AC173" s="38"/>
      <c r="AD173" s="38"/>
      <c r="AE173" s="38"/>
      <c r="AF173" s="38"/>
      <c r="AG173" s="285" t="str">
        <f>IF(ISBLANK($I173),"",VLOOKUP($I173,DATAS!$A$2:$BJ$20,50,0))</f>
        <v/>
      </c>
      <c r="AH173" s="285" t="str">
        <f>IF(ISBLANK($I173),"",VLOOKUP($I173,DATAS!$A$2:$BJ$20,56,0))</f>
        <v/>
      </c>
      <c r="AI173" s="285" t="str">
        <f>IF(ISBLANK($I173),"",VLOOKUP($I173,DATAS!$A$2:$BJ$20,52,0))</f>
        <v/>
      </c>
      <c r="AJ173" s="285" t="str">
        <f>IF(ISBLANK($I173),"",VLOOKUP($I173,DATAS!$A$2:$BJ$20,53,0))</f>
        <v/>
      </c>
      <c r="AK173" s="285" t="str">
        <f>IF(ISBLANK($I173),"",VLOOKUP($I173,DATAS!$A$2:$BJ$20,54,0))</f>
        <v/>
      </c>
      <c r="AL173" s="285" t="str">
        <f>IF(ISBLANK($I173),"",VLOOKUP($I173,DATAS!$A$2:$BJ$20,55,0))</f>
        <v/>
      </c>
      <c r="AM173" s="285" t="str">
        <f>IF(ISBLANK($I173),"",VLOOKUP($I173,DATAS!$A$2:$BJ$20,56,0))</f>
        <v/>
      </c>
      <c r="AN173" s="285" t="str">
        <f>IF(ISBLANK($I173),"",VLOOKUP($I173,DATAS!$A$2:$BJ$20,57,0))</f>
        <v/>
      </c>
      <c r="AO173" s="285" t="str">
        <f>IF(ISBLANK($I173),"",VLOOKUP($I173,DATAS!$A$2:$BJ$20,58,0))</f>
        <v/>
      </c>
    </row>
    <row r="174" spans="1:41" ht="23.25" customHeight="1" x14ac:dyDescent="0.2">
      <c r="A174" s="28" t="s">
        <v>171</v>
      </c>
      <c r="B174" s="238"/>
      <c r="C174" s="239"/>
      <c r="D174" s="240"/>
      <c r="E174" s="31"/>
      <c r="F174" s="32" t="str">
        <f t="shared" si="2"/>
        <v xml:space="preserve"> </v>
      </c>
      <c r="G174" s="32"/>
      <c r="H174" s="31"/>
      <c r="I174" s="33"/>
      <c r="J174" s="33"/>
      <c r="K174" s="31"/>
      <c r="L174" s="34"/>
      <c r="M174" s="35"/>
      <c r="N174" s="35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7"/>
      <c r="AB174" s="38"/>
      <c r="AC174" s="38"/>
      <c r="AD174" s="38"/>
      <c r="AE174" s="38"/>
      <c r="AF174" s="38"/>
      <c r="AG174" s="285" t="str">
        <f>IF(ISBLANK($I174),"",VLOOKUP($I174,DATAS!$A$2:$BJ$20,50,0))</f>
        <v/>
      </c>
      <c r="AH174" s="285" t="str">
        <f>IF(ISBLANK($I174),"",VLOOKUP($I174,DATAS!$A$2:$BJ$20,56,0))</f>
        <v/>
      </c>
      <c r="AI174" s="285" t="str">
        <f>IF(ISBLANK($I174),"",VLOOKUP($I174,DATAS!$A$2:$BJ$20,52,0))</f>
        <v/>
      </c>
      <c r="AJ174" s="285" t="str">
        <f>IF(ISBLANK($I174),"",VLOOKUP($I174,DATAS!$A$2:$BJ$20,53,0))</f>
        <v/>
      </c>
      <c r="AK174" s="285" t="str">
        <f>IF(ISBLANK($I174),"",VLOOKUP($I174,DATAS!$A$2:$BJ$20,54,0))</f>
        <v/>
      </c>
      <c r="AL174" s="285" t="str">
        <f>IF(ISBLANK($I174),"",VLOOKUP($I174,DATAS!$A$2:$BJ$20,55,0))</f>
        <v/>
      </c>
      <c r="AM174" s="285" t="str">
        <f>IF(ISBLANK($I174),"",VLOOKUP($I174,DATAS!$A$2:$BJ$20,56,0))</f>
        <v/>
      </c>
      <c r="AN174" s="285" t="str">
        <f>IF(ISBLANK($I174),"",VLOOKUP($I174,DATAS!$A$2:$BJ$20,57,0))</f>
        <v/>
      </c>
      <c r="AO174" s="285" t="str">
        <f>IF(ISBLANK($I174),"",VLOOKUP($I174,DATAS!$A$2:$BJ$20,58,0))</f>
        <v/>
      </c>
    </row>
    <row r="175" spans="1:41" ht="23.25" customHeight="1" x14ac:dyDescent="0.2">
      <c r="A175" s="28" t="s">
        <v>172</v>
      </c>
      <c r="B175" s="238"/>
      <c r="C175" s="239"/>
      <c r="D175" s="240"/>
      <c r="E175" s="31"/>
      <c r="F175" s="32" t="str">
        <f t="shared" si="2"/>
        <v xml:space="preserve"> </v>
      </c>
      <c r="G175" s="32"/>
      <c r="H175" s="31"/>
      <c r="I175" s="33"/>
      <c r="J175" s="33"/>
      <c r="K175" s="31"/>
      <c r="L175" s="34"/>
      <c r="M175" s="35"/>
      <c r="N175" s="35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7"/>
      <c r="AB175" s="38"/>
      <c r="AC175" s="38"/>
      <c r="AD175" s="38"/>
      <c r="AE175" s="38"/>
      <c r="AF175" s="38"/>
      <c r="AG175" s="285" t="str">
        <f>IF(ISBLANK($I175),"",VLOOKUP($I175,DATAS!$A$2:$BJ$20,50,0))</f>
        <v/>
      </c>
      <c r="AH175" s="285" t="str">
        <f>IF(ISBLANK($I175),"",VLOOKUP($I175,DATAS!$A$2:$BJ$20,56,0))</f>
        <v/>
      </c>
      <c r="AI175" s="285" t="str">
        <f>IF(ISBLANK($I175),"",VLOOKUP($I175,DATAS!$A$2:$BJ$20,52,0))</f>
        <v/>
      </c>
      <c r="AJ175" s="285" t="str">
        <f>IF(ISBLANK($I175),"",VLOOKUP($I175,DATAS!$A$2:$BJ$20,53,0))</f>
        <v/>
      </c>
      <c r="AK175" s="285" t="str">
        <f>IF(ISBLANK($I175),"",VLOOKUP($I175,DATAS!$A$2:$BJ$20,54,0))</f>
        <v/>
      </c>
      <c r="AL175" s="285" t="str">
        <f>IF(ISBLANK($I175),"",VLOOKUP($I175,DATAS!$A$2:$BJ$20,55,0))</f>
        <v/>
      </c>
      <c r="AM175" s="285" t="str">
        <f>IF(ISBLANK($I175),"",VLOOKUP($I175,DATAS!$A$2:$BJ$20,56,0))</f>
        <v/>
      </c>
      <c r="AN175" s="285" t="str">
        <f>IF(ISBLANK($I175),"",VLOOKUP($I175,DATAS!$A$2:$BJ$20,57,0))</f>
        <v/>
      </c>
      <c r="AO175" s="285" t="str">
        <f>IF(ISBLANK($I175),"",VLOOKUP($I175,DATAS!$A$2:$BJ$20,58,0))</f>
        <v/>
      </c>
    </row>
    <row r="176" spans="1:41" ht="23.25" customHeight="1" x14ac:dyDescent="0.2">
      <c r="A176" s="28" t="s">
        <v>173</v>
      </c>
      <c r="B176" s="29"/>
      <c r="C176" s="239"/>
      <c r="D176" s="240"/>
      <c r="E176" s="31"/>
      <c r="F176" s="32" t="str">
        <f t="shared" si="2"/>
        <v xml:space="preserve"> </v>
      </c>
      <c r="G176" s="32"/>
      <c r="H176" s="31"/>
      <c r="I176" s="33"/>
      <c r="J176" s="33"/>
      <c r="K176" s="31"/>
      <c r="L176" s="34"/>
      <c r="M176" s="35"/>
      <c r="N176" s="35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7"/>
      <c r="AB176" s="38"/>
      <c r="AC176" s="38"/>
      <c r="AD176" s="38"/>
      <c r="AE176" s="38"/>
      <c r="AF176" s="38"/>
      <c r="AG176" s="285" t="str">
        <f>IF(ISBLANK($I176),"",VLOOKUP($I176,DATAS!$A$2:$BJ$20,50,0))</f>
        <v/>
      </c>
      <c r="AH176" s="285" t="str">
        <f>IF(ISBLANK($I176),"",VLOOKUP($I176,DATAS!$A$2:$BJ$20,51,0))</f>
        <v/>
      </c>
      <c r="AI176" s="285" t="str">
        <f>IF(ISBLANK($I176),"",VLOOKUP($I176,DATAS!$A$2:$BJ$20,52,0))</f>
        <v/>
      </c>
      <c r="AJ176" s="285" t="str">
        <f>IF(ISBLANK($I176),"",VLOOKUP($I176,DATAS!$A$2:$BJ$20,53,0))</f>
        <v/>
      </c>
      <c r="AK176" s="285" t="str">
        <f>IF(ISBLANK($I176),"",VLOOKUP($I176,DATAS!$A$2:$BJ$20,54,0))</f>
        <v/>
      </c>
      <c r="AL176" s="285" t="str">
        <f>IF(ISBLANK($I176),"",VLOOKUP($I176,DATAS!$A$2:$BJ$20,55,0))</f>
        <v/>
      </c>
      <c r="AM176" s="285" t="str">
        <f>IF(ISBLANK($I176),"",VLOOKUP($I176,DATAS!$A$2:$BJ$20,56,0))</f>
        <v/>
      </c>
      <c r="AN176" s="285" t="str">
        <f>IF(ISBLANK($I176),"",VLOOKUP($I176,DATAS!$A$2:$BJ$20,57,0))</f>
        <v/>
      </c>
      <c r="AO176" s="285" t="str">
        <f>IF(ISBLANK($I176),"",VLOOKUP($I176,DATAS!$A$2:$BJ$20,58,0))</f>
        <v/>
      </c>
    </row>
    <row r="177" spans="1:41" ht="23.25" customHeight="1" x14ac:dyDescent="0.2">
      <c r="A177" s="28" t="s">
        <v>174</v>
      </c>
      <c r="B177" s="29"/>
      <c r="C177" s="239"/>
      <c r="D177" s="240"/>
      <c r="E177" s="31"/>
      <c r="F177" s="32" t="str">
        <f t="shared" si="2"/>
        <v xml:space="preserve"> </v>
      </c>
      <c r="G177" s="32"/>
      <c r="H177" s="31"/>
      <c r="I177" s="33"/>
      <c r="J177" s="33"/>
      <c r="K177" s="31"/>
      <c r="L177" s="34"/>
      <c r="M177" s="35"/>
      <c r="N177" s="35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7"/>
      <c r="AB177" s="38"/>
      <c r="AC177" s="38"/>
      <c r="AD177" s="38"/>
      <c r="AE177" s="38"/>
      <c r="AF177" s="38"/>
      <c r="AG177" s="285" t="str">
        <f>IF(ISBLANK($I177),"",VLOOKUP($I177,DATAS!$A$2:$BJ$20,50,0))</f>
        <v/>
      </c>
      <c r="AH177" s="285" t="str">
        <f>IF(ISBLANK($I177),"",VLOOKUP($I177,DATAS!$A$2:$BJ$20,51,0))</f>
        <v/>
      </c>
      <c r="AI177" s="285" t="str">
        <f>IF(ISBLANK($I177),"",VLOOKUP($I177,DATAS!$A$2:$BJ$20,52,0))</f>
        <v/>
      </c>
      <c r="AJ177" s="285" t="str">
        <f>IF(ISBLANK($I177),"",VLOOKUP($I177,DATAS!$A$2:$BJ$20,53,0))</f>
        <v/>
      </c>
      <c r="AK177" s="285" t="str">
        <f>IF(ISBLANK($I177),"",VLOOKUP($I177,DATAS!$A$2:$BJ$20,54,0))</f>
        <v/>
      </c>
      <c r="AL177" s="285" t="str">
        <f>IF(ISBLANK($I177),"",VLOOKUP($I177,DATAS!$A$2:$BJ$20,55,0))</f>
        <v/>
      </c>
      <c r="AM177" s="285" t="str">
        <f>IF(ISBLANK($I177),"",VLOOKUP($I177,DATAS!$A$2:$BJ$20,56,0))</f>
        <v/>
      </c>
      <c r="AN177" s="285" t="str">
        <f>IF(ISBLANK($I177),"",VLOOKUP($I177,DATAS!$A$2:$BJ$20,57,0))</f>
        <v/>
      </c>
      <c r="AO177" s="285" t="str">
        <f>IF(ISBLANK($I177),"",VLOOKUP($I177,DATAS!$A$2:$BJ$20,58,0))</f>
        <v/>
      </c>
    </row>
    <row r="178" spans="1:41" ht="23.25" customHeight="1" x14ac:dyDescent="0.2">
      <c r="A178" s="28" t="s">
        <v>175</v>
      </c>
      <c r="B178" s="29"/>
      <c r="C178" s="239"/>
      <c r="D178" s="240"/>
      <c r="E178" s="31"/>
      <c r="F178" s="32" t="str">
        <f t="shared" si="2"/>
        <v xml:space="preserve"> </v>
      </c>
      <c r="G178" s="32"/>
      <c r="H178" s="31"/>
      <c r="I178" s="33"/>
      <c r="J178" s="33"/>
      <c r="K178" s="31"/>
      <c r="L178" s="34"/>
      <c r="M178" s="35"/>
      <c r="N178" s="35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7"/>
      <c r="AB178" s="38"/>
      <c r="AC178" s="38"/>
      <c r="AD178" s="38"/>
      <c r="AE178" s="38"/>
      <c r="AF178" s="38"/>
      <c r="AG178" s="285" t="str">
        <f>IF(ISBLANK($I178),"",VLOOKUP($I178,DATAS!$A$2:$BJ$20,50,0))</f>
        <v/>
      </c>
      <c r="AH178" s="285" t="str">
        <f>IF(ISBLANK($I178),"",VLOOKUP($I178,DATAS!$A$2:$BJ$20,51,0))</f>
        <v/>
      </c>
      <c r="AI178" s="285" t="str">
        <f>IF(ISBLANK($I178),"",VLOOKUP($I178,DATAS!$A$2:$BJ$20,52,0))</f>
        <v/>
      </c>
      <c r="AJ178" s="285" t="str">
        <f>IF(ISBLANK($I178),"",VLOOKUP($I178,DATAS!$A$2:$BJ$20,53,0))</f>
        <v/>
      </c>
      <c r="AK178" s="285" t="str">
        <f>IF(ISBLANK($I178),"",VLOOKUP($I178,DATAS!$A$2:$BJ$20,54,0))</f>
        <v/>
      </c>
      <c r="AL178" s="285" t="str">
        <f>IF(ISBLANK($I178),"",VLOOKUP($I178,DATAS!$A$2:$BJ$20,55,0))</f>
        <v/>
      </c>
      <c r="AM178" s="285" t="str">
        <f>IF(ISBLANK($I178),"",VLOOKUP($I178,DATAS!$A$2:$BJ$20,56,0))</f>
        <v/>
      </c>
      <c r="AN178" s="285" t="str">
        <f>IF(ISBLANK($I178),"",VLOOKUP($I178,DATAS!$A$2:$BJ$20,57,0))</f>
        <v/>
      </c>
      <c r="AO178" s="285" t="str">
        <f>IF(ISBLANK($I178),"",VLOOKUP($I178,DATAS!$A$2:$BJ$20,58,0))</f>
        <v/>
      </c>
    </row>
    <row r="179" spans="1:41" ht="23.25" customHeight="1" x14ac:dyDescent="0.2">
      <c r="A179" s="28" t="s">
        <v>176</v>
      </c>
      <c r="B179" s="29"/>
      <c r="C179" s="239"/>
      <c r="D179" s="240"/>
      <c r="E179" s="31"/>
      <c r="F179" s="32" t="str">
        <f t="shared" si="2"/>
        <v xml:space="preserve"> </v>
      </c>
      <c r="G179" s="32"/>
      <c r="H179" s="31"/>
      <c r="I179" s="33"/>
      <c r="J179" s="33"/>
      <c r="K179" s="31"/>
      <c r="L179" s="34"/>
      <c r="M179" s="35"/>
      <c r="N179" s="35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7"/>
      <c r="AB179" s="38"/>
      <c r="AC179" s="38"/>
      <c r="AD179" s="38"/>
      <c r="AE179" s="38"/>
      <c r="AF179" s="38"/>
      <c r="AG179" s="285" t="str">
        <f>IF(ISBLANK($I179),"",VLOOKUP($I179,DATAS!$A$2:$BJ$20,50,0))</f>
        <v/>
      </c>
      <c r="AH179" s="285" t="str">
        <f>IF(ISBLANK($I179),"",VLOOKUP($I179,DATAS!$A$2:$BJ$20,51,0))</f>
        <v/>
      </c>
      <c r="AI179" s="285" t="str">
        <f>IF(ISBLANK($I179),"",VLOOKUP($I179,DATAS!$A$2:$BJ$20,52,0))</f>
        <v/>
      </c>
      <c r="AJ179" s="285" t="str">
        <f>IF(ISBLANK($I179),"",VLOOKUP($I179,DATAS!$A$2:$BJ$20,53,0))</f>
        <v/>
      </c>
      <c r="AK179" s="285" t="str">
        <f>IF(ISBLANK($I179),"",VLOOKUP($I179,DATAS!$A$2:$BJ$20,54,0))</f>
        <v/>
      </c>
      <c r="AL179" s="285" t="str">
        <f>IF(ISBLANK($I179),"",VLOOKUP($I179,DATAS!$A$2:$BJ$20,55,0))</f>
        <v/>
      </c>
      <c r="AM179" s="285" t="str">
        <f>IF(ISBLANK($I179),"",VLOOKUP($I179,DATAS!$A$2:$BJ$20,56,0))</f>
        <v/>
      </c>
      <c r="AN179" s="285" t="str">
        <f>IF(ISBLANK($I179),"",VLOOKUP($I179,DATAS!$A$2:$BJ$20,57,0))</f>
        <v/>
      </c>
      <c r="AO179" s="285" t="str">
        <f>IF(ISBLANK($I179),"",VLOOKUP($I179,DATAS!$A$2:$BJ$20,58,0))</f>
        <v/>
      </c>
    </row>
    <row r="180" spans="1:41" ht="23.25" customHeight="1" x14ac:dyDescent="0.2">
      <c r="A180" s="28" t="s">
        <v>177</v>
      </c>
      <c r="B180" s="29"/>
      <c r="C180" s="239"/>
      <c r="D180" s="240"/>
      <c r="E180" s="31"/>
      <c r="F180" s="32" t="str">
        <f t="shared" si="2"/>
        <v xml:space="preserve"> </v>
      </c>
      <c r="G180" s="32"/>
      <c r="H180" s="31"/>
      <c r="I180" s="33"/>
      <c r="J180" s="33"/>
      <c r="K180" s="31"/>
      <c r="L180" s="34"/>
      <c r="M180" s="35"/>
      <c r="N180" s="35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7"/>
      <c r="AB180" s="38"/>
      <c r="AC180" s="38"/>
      <c r="AD180" s="38"/>
      <c r="AE180" s="38"/>
      <c r="AF180" s="38"/>
      <c r="AG180" s="285" t="str">
        <f>IF(ISBLANK($I180),"",VLOOKUP($I180,DATAS!$A$2:$BJ$20,50,0))</f>
        <v/>
      </c>
      <c r="AH180" s="285" t="str">
        <f>IF(ISBLANK($I180),"",VLOOKUP($I180,DATAS!$A$2:$BJ$20,51,0))</f>
        <v/>
      </c>
      <c r="AI180" s="285" t="str">
        <f>IF(ISBLANK($I180),"",VLOOKUP($I180,DATAS!$A$2:$BJ$20,52,0))</f>
        <v/>
      </c>
      <c r="AJ180" s="285" t="str">
        <f>IF(ISBLANK($I180),"",VLOOKUP($I180,DATAS!$A$2:$BJ$20,53,0))</f>
        <v/>
      </c>
      <c r="AK180" s="285" t="str">
        <f>IF(ISBLANK($I180),"",VLOOKUP($I180,DATAS!$A$2:$BJ$20,54,0))</f>
        <v/>
      </c>
      <c r="AL180" s="285" t="str">
        <f>IF(ISBLANK($I180),"",VLOOKUP($I180,DATAS!$A$2:$BJ$20,55,0))</f>
        <v/>
      </c>
      <c r="AM180" s="285" t="str">
        <f>IF(ISBLANK($I180),"",VLOOKUP($I180,DATAS!$A$2:$BJ$20,56,0))</f>
        <v/>
      </c>
      <c r="AN180" s="285" t="str">
        <f>IF(ISBLANK($I180),"",VLOOKUP($I180,DATAS!$A$2:$BJ$20,57,0))</f>
        <v/>
      </c>
      <c r="AO180" s="285" t="str">
        <f>IF(ISBLANK($I180),"",VLOOKUP($I180,DATAS!$A$2:$BJ$20,58,0))</f>
        <v/>
      </c>
    </row>
    <row r="181" spans="1:41" ht="23.25" customHeight="1" x14ac:dyDescent="0.2">
      <c r="A181" s="28" t="s">
        <v>178</v>
      </c>
      <c r="B181" s="29"/>
      <c r="C181" s="239"/>
      <c r="D181" s="240"/>
      <c r="E181" s="31"/>
      <c r="F181" s="32" t="str">
        <f t="shared" si="2"/>
        <v xml:space="preserve"> </v>
      </c>
      <c r="G181" s="32"/>
      <c r="H181" s="31"/>
      <c r="I181" s="33"/>
      <c r="J181" s="33"/>
      <c r="K181" s="31"/>
      <c r="L181" s="34"/>
      <c r="M181" s="35"/>
      <c r="N181" s="35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7"/>
      <c r="AB181" s="38"/>
      <c r="AC181" s="38"/>
      <c r="AD181" s="38"/>
      <c r="AE181" s="38"/>
      <c r="AF181" s="38"/>
      <c r="AG181" s="285" t="str">
        <f>IF(ISBLANK($I181),"",VLOOKUP($I181,DATAS!$A$2:$BJ$20,50,0))</f>
        <v/>
      </c>
      <c r="AH181" s="285" t="str">
        <f>IF(ISBLANK($I181),"",VLOOKUP($I181,DATAS!$A$2:$BJ$20,51,0))</f>
        <v/>
      </c>
      <c r="AI181" s="285" t="str">
        <f>IF(ISBLANK($I181),"",VLOOKUP($I181,DATAS!$A$2:$BJ$20,52,0))</f>
        <v/>
      </c>
      <c r="AJ181" s="285" t="str">
        <f>IF(ISBLANK($I181),"",VLOOKUP($I181,DATAS!$A$2:$BJ$20,53,0))</f>
        <v/>
      </c>
      <c r="AK181" s="285" t="str">
        <f>IF(ISBLANK($I181),"",VLOOKUP($I181,DATAS!$A$2:$BJ$20,54,0))</f>
        <v/>
      </c>
      <c r="AL181" s="285" t="str">
        <f>IF(ISBLANK($I181),"",VLOOKUP($I181,DATAS!$A$2:$BJ$20,55,0))</f>
        <v/>
      </c>
      <c r="AM181" s="285" t="str">
        <f>IF(ISBLANK($I181),"",VLOOKUP($I181,DATAS!$A$2:$BJ$20,56,0))</f>
        <v/>
      </c>
      <c r="AN181" s="285" t="str">
        <f>IF(ISBLANK($I181),"",VLOOKUP($I181,DATAS!$A$2:$BJ$20,57,0))</f>
        <v/>
      </c>
      <c r="AO181" s="285" t="str">
        <f>IF(ISBLANK($I181),"",VLOOKUP($I181,DATAS!$A$2:$BJ$20,58,0))</f>
        <v/>
      </c>
    </row>
    <row r="182" spans="1:41" ht="23.25" customHeight="1" x14ac:dyDescent="0.2">
      <c r="A182" s="28" t="s">
        <v>179</v>
      </c>
      <c r="B182" s="29"/>
      <c r="C182" s="239"/>
      <c r="D182" s="240"/>
      <c r="E182" s="31"/>
      <c r="F182" s="32" t="str">
        <f t="shared" si="2"/>
        <v xml:space="preserve"> </v>
      </c>
      <c r="G182" s="32"/>
      <c r="H182" s="31"/>
      <c r="I182" s="33"/>
      <c r="J182" s="33"/>
      <c r="K182" s="31"/>
      <c r="L182" s="34"/>
      <c r="M182" s="35"/>
      <c r="N182" s="35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7"/>
      <c r="AB182" s="38"/>
      <c r="AC182" s="38"/>
      <c r="AD182" s="38"/>
      <c r="AE182" s="38"/>
      <c r="AF182" s="38"/>
      <c r="AG182" s="285" t="str">
        <f>IF(ISBLANK($I182),"",VLOOKUP($I182,DATAS!$A$2:$BJ$20,50,0))</f>
        <v/>
      </c>
      <c r="AH182" s="285" t="str">
        <f>IF(ISBLANK($I182),"",VLOOKUP($I182,DATAS!$A$2:$BJ$20,51,0))</f>
        <v/>
      </c>
      <c r="AI182" s="285" t="str">
        <f>IF(ISBLANK($I182),"",VLOOKUP($I182,DATAS!$A$2:$BJ$20,52,0))</f>
        <v/>
      </c>
      <c r="AJ182" s="285" t="str">
        <f>IF(ISBLANK($I182),"",VLOOKUP($I182,DATAS!$A$2:$BJ$20,53,0))</f>
        <v/>
      </c>
      <c r="AK182" s="285" t="str">
        <f>IF(ISBLANK($I182),"",VLOOKUP($I182,DATAS!$A$2:$BJ$20,54,0))</f>
        <v/>
      </c>
      <c r="AL182" s="285" t="str">
        <f>IF(ISBLANK($I182),"",VLOOKUP($I182,DATAS!$A$2:$BJ$20,55,0))</f>
        <v/>
      </c>
      <c r="AM182" s="285" t="str">
        <f>IF(ISBLANK($I182),"",VLOOKUP($I182,DATAS!$A$2:$BJ$20,56,0))</f>
        <v/>
      </c>
      <c r="AN182" s="285" t="str">
        <f>IF(ISBLANK($I182),"",VLOOKUP($I182,DATAS!$A$2:$BJ$20,57,0))</f>
        <v/>
      </c>
      <c r="AO182" s="285" t="str">
        <f>IF(ISBLANK($I182),"",VLOOKUP($I182,DATAS!$A$2:$BJ$20,58,0))</f>
        <v/>
      </c>
    </row>
    <row r="183" spans="1:41" ht="23.25" customHeight="1" x14ac:dyDescent="0.2">
      <c r="A183" s="28" t="s">
        <v>180</v>
      </c>
      <c r="B183" s="29"/>
      <c r="C183" s="239"/>
      <c r="D183" s="240"/>
      <c r="E183" s="31"/>
      <c r="F183" s="32" t="str">
        <f t="shared" si="2"/>
        <v xml:space="preserve"> </v>
      </c>
      <c r="G183" s="32"/>
      <c r="H183" s="31"/>
      <c r="I183" s="33"/>
      <c r="J183" s="33"/>
      <c r="K183" s="31"/>
      <c r="L183" s="34"/>
      <c r="M183" s="35"/>
      <c r="N183" s="35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7"/>
      <c r="AB183" s="38"/>
      <c r="AC183" s="38"/>
      <c r="AD183" s="38"/>
      <c r="AE183" s="38"/>
      <c r="AF183" s="38"/>
      <c r="AG183" s="285" t="str">
        <f>IF(ISBLANK($I183),"",VLOOKUP($I183,DATAS!$A$2:$BJ$20,50,0))</f>
        <v/>
      </c>
      <c r="AH183" s="285" t="str">
        <f>IF(ISBLANK($I183),"",VLOOKUP($I183,DATAS!$A$2:$BJ$20,51,0))</f>
        <v/>
      </c>
      <c r="AI183" s="285" t="str">
        <f>IF(ISBLANK($I183),"",VLOOKUP($I183,DATAS!$A$2:$BJ$20,52,0))</f>
        <v/>
      </c>
      <c r="AJ183" s="285" t="str">
        <f>IF(ISBLANK($I183),"",VLOOKUP($I183,DATAS!$A$2:$BJ$20,53,0))</f>
        <v/>
      </c>
      <c r="AK183" s="285" t="str">
        <f>IF(ISBLANK($I183),"",VLOOKUP($I183,DATAS!$A$2:$BJ$20,54,0))</f>
        <v/>
      </c>
      <c r="AL183" s="285" t="str">
        <f>IF(ISBLANK($I183),"",VLOOKUP($I183,DATAS!$A$2:$BJ$20,55,0))</f>
        <v/>
      </c>
      <c r="AM183" s="285" t="str">
        <f>IF(ISBLANK($I183),"",VLOOKUP($I183,DATAS!$A$2:$BJ$20,56,0))</f>
        <v/>
      </c>
      <c r="AN183" s="285" t="str">
        <f>IF(ISBLANK($I183),"",VLOOKUP($I183,DATAS!$A$2:$BJ$20,57,0))</f>
        <v/>
      </c>
      <c r="AO183" s="285" t="str">
        <f>IF(ISBLANK($I183),"",VLOOKUP($I183,DATAS!$A$2:$BJ$20,58,0))</f>
        <v/>
      </c>
    </row>
    <row r="184" spans="1:41" ht="23.25" customHeight="1" x14ac:dyDescent="0.2">
      <c r="A184" s="28" t="s">
        <v>181</v>
      </c>
      <c r="B184" s="29"/>
      <c r="C184" s="239"/>
      <c r="D184" s="240"/>
      <c r="E184" s="31"/>
      <c r="F184" s="32" t="str">
        <f t="shared" si="2"/>
        <v xml:space="preserve"> </v>
      </c>
      <c r="G184" s="32"/>
      <c r="H184" s="31"/>
      <c r="I184" s="33"/>
      <c r="J184" s="33"/>
      <c r="K184" s="31"/>
      <c r="L184" s="34"/>
      <c r="M184" s="35"/>
      <c r="N184" s="35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7"/>
      <c r="AB184" s="38"/>
      <c r="AC184" s="38"/>
      <c r="AD184" s="38"/>
      <c r="AE184" s="38"/>
      <c r="AF184" s="38"/>
      <c r="AG184" s="285" t="str">
        <f>IF(ISBLANK($I184),"",VLOOKUP($I184,DATAS!$A$2:$BJ$20,50,0))</f>
        <v/>
      </c>
      <c r="AH184" s="285" t="str">
        <f>IF(ISBLANK($I184),"",VLOOKUP($I184,DATAS!$A$2:$BJ$20,51,0))</f>
        <v/>
      </c>
      <c r="AI184" s="285" t="str">
        <f>IF(ISBLANK($I184),"",VLOOKUP($I184,DATAS!$A$2:$BJ$20,52,0))</f>
        <v/>
      </c>
      <c r="AJ184" s="285" t="str">
        <f>IF(ISBLANK($I184),"",VLOOKUP($I184,DATAS!$A$2:$BJ$20,53,0))</f>
        <v/>
      </c>
      <c r="AK184" s="285" t="str">
        <f>IF(ISBLANK($I184),"",VLOOKUP($I184,DATAS!$A$2:$BJ$20,54,0))</f>
        <v/>
      </c>
      <c r="AL184" s="285" t="str">
        <f>IF(ISBLANK($I184),"",VLOOKUP($I184,DATAS!$A$2:$BJ$20,55,0))</f>
        <v/>
      </c>
      <c r="AM184" s="285" t="str">
        <f>IF(ISBLANK($I184),"",VLOOKUP($I184,DATAS!$A$2:$BJ$20,56,0))</f>
        <v/>
      </c>
      <c r="AN184" s="285" t="str">
        <f>IF(ISBLANK($I184),"",VLOOKUP($I184,DATAS!$A$2:$BJ$20,57,0))</f>
        <v/>
      </c>
      <c r="AO184" s="285" t="str">
        <f>IF(ISBLANK($I184),"",VLOOKUP($I184,DATAS!$A$2:$BJ$20,58,0))</f>
        <v/>
      </c>
    </row>
    <row r="185" spans="1:41" ht="23.25" customHeight="1" x14ac:dyDescent="0.2">
      <c r="A185" s="28" t="s">
        <v>182</v>
      </c>
      <c r="B185" s="29"/>
      <c r="C185" s="239"/>
      <c r="D185" s="240"/>
      <c r="E185" s="31"/>
      <c r="F185" s="32" t="str">
        <f t="shared" si="2"/>
        <v xml:space="preserve"> </v>
      </c>
      <c r="G185" s="32"/>
      <c r="H185" s="31"/>
      <c r="I185" s="33"/>
      <c r="J185" s="33"/>
      <c r="K185" s="31"/>
      <c r="L185" s="34"/>
      <c r="M185" s="35"/>
      <c r="N185" s="35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7"/>
      <c r="AB185" s="38"/>
      <c r="AC185" s="38"/>
      <c r="AD185" s="38"/>
      <c r="AE185" s="38"/>
      <c r="AF185" s="38"/>
      <c r="AG185" s="285" t="str">
        <f>IF(ISBLANK($I185),"",VLOOKUP($I185,DATAS!$A$2:$BJ$20,50,0))</f>
        <v/>
      </c>
      <c r="AH185" s="285" t="str">
        <f>IF(ISBLANK($I185),"",VLOOKUP($I185,DATAS!$A$2:$BJ$20,51,0))</f>
        <v/>
      </c>
      <c r="AI185" s="285" t="str">
        <f>IF(ISBLANK($I185),"",VLOOKUP($I185,DATAS!$A$2:$BJ$20,52,0))</f>
        <v/>
      </c>
      <c r="AJ185" s="285" t="str">
        <f>IF(ISBLANK($I185),"",VLOOKUP($I185,DATAS!$A$2:$BJ$20,53,0))</f>
        <v/>
      </c>
      <c r="AK185" s="285" t="str">
        <f>IF(ISBLANK($I185),"",VLOOKUP($I185,DATAS!$A$2:$BJ$20,54,0))</f>
        <v/>
      </c>
      <c r="AL185" s="285" t="str">
        <f>IF(ISBLANK($I185),"",VLOOKUP($I185,DATAS!$A$2:$BJ$20,55,0))</f>
        <v/>
      </c>
      <c r="AM185" s="285" t="str">
        <f>IF(ISBLANK($I185),"",VLOOKUP($I185,DATAS!$A$2:$BJ$20,56,0))</f>
        <v/>
      </c>
      <c r="AN185" s="285" t="str">
        <f>IF(ISBLANK($I185),"",VLOOKUP($I185,DATAS!$A$2:$BJ$20,57,0))</f>
        <v/>
      </c>
      <c r="AO185" s="285" t="str">
        <f>IF(ISBLANK($I185),"",VLOOKUP($I185,DATAS!$A$2:$BJ$20,58,0))</f>
        <v/>
      </c>
    </row>
    <row r="186" spans="1:41" ht="23.25" customHeight="1" x14ac:dyDescent="0.2">
      <c r="A186" s="28" t="s">
        <v>183</v>
      </c>
      <c r="B186" s="29"/>
      <c r="C186" s="239"/>
      <c r="D186" s="240"/>
      <c r="E186" s="31"/>
      <c r="F186" s="32" t="str">
        <f t="shared" si="2"/>
        <v xml:space="preserve"> </v>
      </c>
      <c r="G186" s="32"/>
      <c r="H186" s="31"/>
      <c r="I186" s="33"/>
      <c r="J186" s="33"/>
      <c r="K186" s="31"/>
      <c r="L186" s="34"/>
      <c r="M186" s="35"/>
      <c r="N186" s="35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7"/>
      <c r="AB186" s="38"/>
      <c r="AC186" s="38"/>
      <c r="AD186" s="38"/>
      <c r="AE186" s="38"/>
      <c r="AF186" s="38"/>
      <c r="AG186" s="285" t="str">
        <f>IF(ISBLANK($I186),"",VLOOKUP($I186,DATAS!$A$2:$BJ$20,50,0))</f>
        <v/>
      </c>
      <c r="AH186" s="285" t="str">
        <f>IF(ISBLANK($I186),"",VLOOKUP($I186,DATAS!$A$2:$BJ$20,51,0))</f>
        <v/>
      </c>
      <c r="AI186" s="285" t="str">
        <f>IF(ISBLANK($I186),"",VLOOKUP($I186,DATAS!$A$2:$BJ$20,52,0))</f>
        <v/>
      </c>
      <c r="AJ186" s="285" t="str">
        <f>IF(ISBLANK($I186),"",VLOOKUP($I186,DATAS!$A$2:$BJ$20,53,0))</f>
        <v/>
      </c>
      <c r="AK186" s="285" t="str">
        <f>IF(ISBLANK($I186),"",VLOOKUP($I186,DATAS!$A$2:$BJ$20,54,0))</f>
        <v/>
      </c>
      <c r="AL186" s="285" t="str">
        <f>IF(ISBLANK($I186),"",VLOOKUP($I186,DATAS!$A$2:$BJ$20,55,0))</f>
        <v/>
      </c>
      <c r="AM186" s="285" t="str">
        <f>IF(ISBLANK($I186),"",VLOOKUP($I186,DATAS!$A$2:$BJ$20,56,0))</f>
        <v/>
      </c>
      <c r="AN186" s="285" t="str">
        <f>IF(ISBLANK($I186),"",VLOOKUP($I186,DATAS!$A$2:$BJ$20,57,0))</f>
        <v/>
      </c>
      <c r="AO186" s="285" t="str">
        <f>IF(ISBLANK($I186),"",VLOOKUP($I186,DATAS!$A$2:$BJ$20,58,0))</f>
        <v/>
      </c>
    </row>
    <row r="187" spans="1:41" ht="23.25" customHeight="1" x14ac:dyDescent="0.2">
      <c r="A187" s="28" t="s">
        <v>184</v>
      </c>
      <c r="B187" s="29"/>
      <c r="C187" s="239"/>
      <c r="D187" s="240"/>
      <c r="E187" s="31"/>
      <c r="F187" s="32" t="str">
        <f t="shared" si="2"/>
        <v xml:space="preserve"> </v>
      </c>
      <c r="G187" s="32"/>
      <c r="H187" s="31"/>
      <c r="I187" s="33"/>
      <c r="J187" s="33"/>
      <c r="K187" s="31"/>
      <c r="L187" s="34"/>
      <c r="M187" s="35"/>
      <c r="N187" s="35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7"/>
      <c r="AB187" s="38"/>
      <c r="AC187" s="38"/>
      <c r="AD187" s="38"/>
      <c r="AE187" s="38"/>
      <c r="AF187" s="38"/>
      <c r="AG187" s="285" t="str">
        <f>IF(ISBLANK($I187),"",VLOOKUP($I187,DATAS!$A$2:$BJ$20,50,0))</f>
        <v/>
      </c>
      <c r="AH187" s="285" t="str">
        <f>IF(ISBLANK($I187),"",VLOOKUP($I187,DATAS!$A$2:$BJ$20,51,0))</f>
        <v/>
      </c>
      <c r="AI187" s="285" t="str">
        <f>IF(ISBLANK($I187),"",VLOOKUP($I187,DATAS!$A$2:$BJ$20,52,0))</f>
        <v/>
      </c>
      <c r="AJ187" s="285" t="str">
        <f>IF(ISBLANK($I187),"",VLOOKUP($I187,DATAS!$A$2:$BJ$20,53,0))</f>
        <v/>
      </c>
      <c r="AK187" s="285" t="str">
        <f>IF(ISBLANK($I187),"",VLOOKUP($I187,DATAS!$A$2:$BJ$20,54,0))</f>
        <v/>
      </c>
      <c r="AL187" s="285" t="str">
        <f>IF(ISBLANK($I187),"",VLOOKUP($I187,DATAS!$A$2:$BJ$20,55,0))</f>
        <v/>
      </c>
      <c r="AM187" s="285" t="str">
        <f>IF(ISBLANK($I187),"",VLOOKUP($I187,DATAS!$A$2:$BJ$20,56,0))</f>
        <v/>
      </c>
      <c r="AN187" s="285" t="str">
        <f>IF(ISBLANK($I187),"",VLOOKUP($I187,DATAS!$A$2:$BJ$20,57,0))</f>
        <v/>
      </c>
      <c r="AO187" s="285" t="str">
        <f>IF(ISBLANK($I187),"",VLOOKUP($I187,DATAS!$A$2:$BJ$20,58,0))</f>
        <v/>
      </c>
    </row>
    <row r="188" spans="1:41" ht="23.25" customHeight="1" x14ac:dyDescent="0.2">
      <c r="A188" s="28" t="s">
        <v>185</v>
      </c>
      <c r="B188" s="29"/>
      <c r="C188" s="239"/>
      <c r="D188" s="240"/>
      <c r="E188" s="31"/>
      <c r="F188" s="32" t="str">
        <f t="shared" si="2"/>
        <v xml:space="preserve"> </v>
      </c>
      <c r="G188" s="32"/>
      <c r="H188" s="31"/>
      <c r="I188" s="33"/>
      <c r="J188" s="33"/>
      <c r="K188" s="31"/>
      <c r="L188" s="34"/>
      <c r="M188" s="35"/>
      <c r="N188" s="35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7"/>
      <c r="AB188" s="38"/>
      <c r="AC188" s="38"/>
      <c r="AD188" s="38"/>
      <c r="AE188" s="38"/>
      <c r="AF188" s="38"/>
      <c r="AG188" s="285" t="str">
        <f>IF(ISBLANK($I188),"",VLOOKUP($I188,DATAS!$A$2:$BJ$20,50,0))</f>
        <v/>
      </c>
      <c r="AH188" s="285" t="str">
        <f>IF(ISBLANK($I188),"",VLOOKUP($I188,DATAS!$A$2:$BJ$20,51,0))</f>
        <v/>
      </c>
      <c r="AI188" s="285" t="str">
        <f>IF(ISBLANK($I188),"",VLOOKUP($I188,DATAS!$A$2:$BJ$20,52,0))</f>
        <v/>
      </c>
      <c r="AJ188" s="285" t="str">
        <f>IF(ISBLANK($I188),"",VLOOKUP($I188,DATAS!$A$2:$BJ$20,53,0))</f>
        <v/>
      </c>
      <c r="AK188" s="285" t="str">
        <f>IF(ISBLANK($I188),"",VLOOKUP($I188,DATAS!$A$2:$BJ$20,54,0))</f>
        <v/>
      </c>
      <c r="AL188" s="285" t="str">
        <f>IF(ISBLANK($I188),"",VLOOKUP($I188,DATAS!$A$2:$BJ$20,55,0))</f>
        <v/>
      </c>
      <c r="AM188" s="285" t="str">
        <f>IF(ISBLANK($I188),"",VLOOKUP($I188,DATAS!$A$2:$BJ$20,56,0))</f>
        <v/>
      </c>
      <c r="AN188" s="285" t="str">
        <f>IF(ISBLANK($I188),"",VLOOKUP($I188,DATAS!$A$2:$BJ$20,57,0))</f>
        <v/>
      </c>
      <c r="AO188" s="285" t="str">
        <f>IF(ISBLANK($I188),"",VLOOKUP($I188,DATAS!$A$2:$BJ$20,58,0))</f>
        <v/>
      </c>
    </row>
    <row r="189" spans="1:41" ht="23.25" customHeight="1" x14ac:dyDescent="0.2">
      <c r="A189" s="28" t="s">
        <v>186</v>
      </c>
      <c r="B189" s="29"/>
      <c r="C189" s="239"/>
      <c r="D189" s="240"/>
      <c r="E189" s="31"/>
      <c r="F189" s="32" t="str">
        <f t="shared" si="2"/>
        <v xml:space="preserve"> </v>
      </c>
      <c r="G189" s="32"/>
      <c r="H189" s="31"/>
      <c r="I189" s="33"/>
      <c r="J189" s="33"/>
      <c r="K189" s="31"/>
      <c r="L189" s="34"/>
      <c r="M189" s="35"/>
      <c r="N189" s="35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7"/>
      <c r="AB189" s="38"/>
      <c r="AC189" s="38"/>
      <c r="AD189" s="38"/>
      <c r="AE189" s="38"/>
      <c r="AF189" s="38"/>
      <c r="AG189" s="285" t="str">
        <f>IF(ISBLANK($I189),"",VLOOKUP($I189,DATAS!$A$2:$BJ$20,50,0))</f>
        <v/>
      </c>
      <c r="AH189" s="285" t="str">
        <f>IF(ISBLANK($I189),"",VLOOKUP($I189,DATAS!$A$2:$BJ$20,51,0))</f>
        <v/>
      </c>
      <c r="AI189" s="285" t="str">
        <f>IF(ISBLANK($I189),"",VLOOKUP($I189,DATAS!$A$2:$BJ$20,52,0))</f>
        <v/>
      </c>
      <c r="AJ189" s="285" t="str">
        <f>IF(ISBLANK($I189),"",VLOOKUP($I189,DATAS!$A$2:$BJ$20,53,0))</f>
        <v/>
      </c>
      <c r="AK189" s="285" t="str">
        <f>IF(ISBLANK($I189),"",VLOOKUP($I189,DATAS!$A$2:$BJ$20,54,0))</f>
        <v/>
      </c>
      <c r="AL189" s="285" t="str">
        <f>IF(ISBLANK($I189),"",VLOOKUP($I189,DATAS!$A$2:$BJ$20,55,0))</f>
        <v/>
      </c>
      <c r="AM189" s="285" t="str">
        <f>IF(ISBLANK($I189),"",VLOOKUP($I189,DATAS!$A$2:$BJ$20,56,0))</f>
        <v/>
      </c>
      <c r="AN189" s="285" t="str">
        <f>IF(ISBLANK($I189),"",VLOOKUP($I189,DATAS!$A$2:$BJ$20,57,0))</f>
        <v/>
      </c>
      <c r="AO189" s="285" t="str">
        <f>IF(ISBLANK($I189),"",VLOOKUP($I189,DATAS!$A$2:$BJ$20,58,0))</f>
        <v/>
      </c>
    </row>
    <row r="190" spans="1:41" ht="23.25" customHeight="1" x14ac:dyDescent="0.2">
      <c r="A190" s="28" t="s">
        <v>187</v>
      </c>
      <c r="B190" s="29"/>
      <c r="C190" s="239"/>
      <c r="D190" s="240"/>
      <c r="E190" s="31"/>
      <c r="F190" s="32" t="str">
        <f t="shared" si="2"/>
        <v xml:space="preserve"> </v>
      </c>
      <c r="G190" s="32"/>
      <c r="H190" s="31"/>
      <c r="I190" s="33"/>
      <c r="J190" s="33"/>
      <c r="K190" s="31"/>
      <c r="L190" s="34"/>
      <c r="M190" s="35"/>
      <c r="N190" s="35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7"/>
      <c r="AB190" s="38"/>
      <c r="AC190" s="38"/>
      <c r="AD190" s="38"/>
      <c r="AE190" s="38"/>
      <c r="AF190" s="38"/>
      <c r="AG190" s="285" t="str">
        <f>IF(ISBLANK($I190),"",VLOOKUP($I190,DATAS!$A$2:$BJ$20,50,0))</f>
        <v/>
      </c>
      <c r="AH190" s="285" t="str">
        <f>IF(ISBLANK($I190),"",VLOOKUP($I190,DATAS!$A$2:$BJ$20,51,0))</f>
        <v/>
      </c>
      <c r="AI190" s="285" t="str">
        <f>IF(ISBLANK($I190),"",VLOOKUP($I190,DATAS!$A$2:$BJ$20,52,0))</f>
        <v/>
      </c>
      <c r="AJ190" s="285" t="str">
        <f>IF(ISBLANK($I190),"",VLOOKUP($I190,DATAS!$A$2:$BJ$20,53,0))</f>
        <v/>
      </c>
      <c r="AK190" s="285" t="str">
        <f>IF(ISBLANK($I190),"",VLOOKUP($I190,DATAS!$A$2:$BJ$20,54,0))</f>
        <v/>
      </c>
      <c r="AL190" s="285" t="str">
        <f>IF(ISBLANK($I190),"",VLOOKUP($I190,DATAS!$A$2:$BJ$20,55,0))</f>
        <v/>
      </c>
      <c r="AM190" s="285" t="str">
        <f>IF(ISBLANK($I190),"",VLOOKUP($I190,DATAS!$A$2:$BJ$20,56,0))</f>
        <v/>
      </c>
      <c r="AN190" s="285" t="str">
        <f>IF(ISBLANK($I190),"",VLOOKUP($I190,DATAS!$A$2:$BJ$20,57,0))</f>
        <v/>
      </c>
      <c r="AO190" s="285" t="str">
        <f>IF(ISBLANK($I190),"",VLOOKUP($I190,DATAS!$A$2:$BJ$20,58,0))</f>
        <v/>
      </c>
    </row>
    <row r="191" spans="1:41" ht="23.25" customHeight="1" x14ac:dyDescent="0.2">
      <c r="A191" s="28" t="s">
        <v>188</v>
      </c>
      <c r="B191" s="29"/>
      <c r="C191" s="239"/>
      <c r="D191" s="240"/>
      <c r="E191" s="31"/>
      <c r="F191" s="32" t="str">
        <f t="shared" si="2"/>
        <v xml:space="preserve"> </v>
      </c>
      <c r="G191" s="32"/>
      <c r="H191" s="31"/>
      <c r="I191" s="33"/>
      <c r="J191" s="33"/>
      <c r="K191" s="31"/>
      <c r="L191" s="34"/>
      <c r="M191" s="35"/>
      <c r="N191" s="35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7"/>
      <c r="AB191" s="38"/>
      <c r="AC191" s="38"/>
      <c r="AD191" s="38"/>
      <c r="AE191" s="38"/>
      <c r="AF191" s="38"/>
      <c r="AG191" s="285" t="str">
        <f>IF(ISBLANK($I191),"",VLOOKUP($I191,DATAS!$A$2:$BJ$20,50,0))</f>
        <v/>
      </c>
      <c r="AH191" s="285" t="str">
        <f>IF(ISBLANK($I191),"",VLOOKUP($I191,DATAS!$A$2:$BJ$20,51,0))</f>
        <v/>
      </c>
      <c r="AI191" s="285" t="str">
        <f>IF(ISBLANK($I191),"",VLOOKUP($I191,DATAS!$A$2:$BJ$20,52,0))</f>
        <v/>
      </c>
      <c r="AJ191" s="285" t="str">
        <f>IF(ISBLANK($I191),"",VLOOKUP($I191,DATAS!$A$2:$BJ$20,53,0))</f>
        <v/>
      </c>
      <c r="AK191" s="285" t="str">
        <f>IF(ISBLANK($I191),"",VLOOKUP($I191,DATAS!$A$2:$BJ$20,54,0))</f>
        <v/>
      </c>
      <c r="AL191" s="285" t="str">
        <f>IF(ISBLANK($I191),"",VLOOKUP($I191,DATAS!$A$2:$BJ$20,55,0))</f>
        <v/>
      </c>
      <c r="AM191" s="285" t="str">
        <f>IF(ISBLANK($I191),"",VLOOKUP($I191,DATAS!$A$2:$BJ$20,56,0))</f>
        <v/>
      </c>
      <c r="AN191" s="285" t="str">
        <f>IF(ISBLANK($I191),"",VLOOKUP($I191,DATAS!$A$2:$BJ$20,57,0))</f>
        <v/>
      </c>
      <c r="AO191" s="285" t="str">
        <f>IF(ISBLANK($I191),"",VLOOKUP($I191,DATAS!$A$2:$BJ$20,58,0))</f>
        <v/>
      </c>
    </row>
    <row r="192" spans="1:41" ht="23.25" customHeight="1" x14ac:dyDescent="0.2">
      <c r="A192" s="28" t="s">
        <v>189</v>
      </c>
      <c r="B192" s="29"/>
      <c r="C192" s="239"/>
      <c r="D192" s="240"/>
      <c r="E192" s="31"/>
      <c r="F192" s="32" t="str">
        <f t="shared" si="2"/>
        <v xml:space="preserve"> </v>
      </c>
      <c r="G192" s="32"/>
      <c r="H192" s="31"/>
      <c r="I192" s="33"/>
      <c r="J192" s="33"/>
      <c r="K192" s="31"/>
      <c r="L192" s="34"/>
      <c r="M192" s="35"/>
      <c r="N192" s="35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7"/>
      <c r="AB192" s="38"/>
      <c r="AC192" s="38"/>
      <c r="AD192" s="38"/>
      <c r="AE192" s="38"/>
      <c r="AF192" s="38"/>
      <c r="AG192" s="38"/>
      <c r="AH192" s="285" t="str">
        <f>IF(ISBLANK($I192),"",VLOOKUP($I192,DATAS!$A$2:$BJ$20,51,0))</f>
        <v/>
      </c>
      <c r="AI192" s="285" t="str">
        <f>IF(ISBLANK($I192),"",VLOOKUP($I192,DATAS!$A$2:$BJ$20,52,0))</f>
        <v/>
      </c>
      <c r="AJ192" s="285" t="str">
        <f>IF(ISBLANK($I192),"",VLOOKUP($I192,DATAS!$A$2:$BJ$20,53,0))</f>
        <v/>
      </c>
      <c r="AK192" s="285" t="str">
        <f>IF(ISBLANK($I192),"",VLOOKUP($I192,DATAS!$A$2:$BJ$20,54,0))</f>
        <v/>
      </c>
      <c r="AL192" s="285" t="str">
        <f>IF(ISBLANK($I192),"",VLOOKUP($I192,DATAS!$A$2:$BJ$20,55,0))</f>
        <v/>
      </c>
      <c r="AM192" s="285" t="str">
        <f>IF(ISBLANK($I192),"",VLOOKUP($I192,DATAS!$A$2:$BJ$20,56,0))</f>
        <v/>
      </c>
      <c r="AN192" s="285" t="str">
        <f>IF(ISBLANK($I192),"",VLOOKUP($I192,DATAS!$A$2:$BJ$20,57,0))</f>
        <v/>
      </c>
      <c r="AO192" s="285" t="str">
        <f>IF(ISBLANK($I192),"",VLOOKUP($I192,DATAS!$A$2:$BJ$20,58,0))</f>
        <v/>
      </c>
    </row>
    <row r="193" spans="1:41" ht="23.25" customHeight="1" x14ac:dyDescent="0.2">
      <c r="A193" s="28" t="s">
        <v>190</v>
      </c>
      <c r="B193" s="29"/>
      <c r="C193" s="239"/>
      <c r="D193" s="240"/>
      <c r="E193" s="31"/>
      <c r="F193" s="32" t="str">
        <f t="shared" si="2"/>
        <v xml:space="preserve"> </v>
      </c>
      <c r="G193" s="32"/>
      <c r="H193" s="31"/>
      <c r="I193" s="33"/>
      <c r="J193" s="33"/>
      <c r="K193" s="31"/>
      <c r="L193" s="34"/>
      <c r="M193" s="35"/>
      <c r="N193" s="35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7"/>
      <c r="AB193" s="38"/>
      <c r="AC193" s="38"/>
      <c r="AD193" s="38"/>
      <c r="AE193" s="38"/>
      <c r="AF193" s="38"/>
      <c r="AG193" s="38"/>
      <c r="AH193" s="285" t="str">
        <f>IF(ISBLANK($I193),"",VLOOKUP($I193,DATAS!$A$2:$BJ$20,51,0))</f>
        <v/>
      </c>
      <c r="AI193" s="285" t="str">
        <f>IF(ISBLANK($I193),"",VLOOKUP($I193,DATAS!$A$2:$BJ$20,52,0))</f>
        <v/>
      </c>
      <c r="AJ193" s="285" t="str">
        <f>IF(ISBLANK($I193),"",VLOOKUP($I193,DATAS!$A$2:$BJ$20,53,0))</f>
        <v/>
      </c>
      <c r="AK193" s="285" t="str">
        <f>IF(ISBLANK($I193),"",VLOOKUP($I193,DATAS!$A$2:$BJ$20,54,0))</f>
        <v/>
      </c>
      <c r="AL193" s="285" t="str">
        <f>IF(ISBLANK($I193),"",VLOOKUP($I193,DATAS!$A$2:$BJ$20,55,0))</f>
        <v/>
      </c>
      <c r="AM193" s="285" t="str">
        <f>IF(ISBLANK($I193),"",VLOOKUP($I193,DATAS!$A$2:$BJ$20,56,0))</f>
        <v/>
      </c>
      <c r="AN193" s="285" t="str">
        <f>IF(ISBLANK($I193),"",VLOOKUP($I193,DATAS!$A$2:$BJ$20,57,0))</f>
        <v/>
      </c>
      <c r="AO193" s="285" t="str">
        <f>IF(ISBLANK($I193),"",VLOOKUP($I193,DATAS!$A$2:$BJ$20,58,0))</f>
        <v/>
      </c>
    </row>
    <row r="194" spans="1:41" ht="23.25" customHeight="1" x14ac:dyDescent="0.2">
      <c r="A194" s="28" t="s">
        <v>191</v>
      </c>
      <c r="B194" s="29"/>
      <c r="C194" s="239"/>
      <c r="D194" s="240"/>
      <c r="E194" s="31"/>
      <c r="F194" s="32" t="str">
        <f t="shared" si="2"/>
        <v xml:space="preserve"> </v>
      </c>
      <c r="G194" s="32"/>
      <c r="H194" s="31"/>
      <c r="I194" s="33"/>
      <c r="J194" s="33"/>
      <c r="K194" s="31"/>
      <c r="L194" s="34"/>
      <c r="M194" s="35"/>
      <c r="N194" s="35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7"/>
      <c r="AB194" s="38"/>
      <c r="AC194" s="38"/>
      <c r="AD194" s="38"/>
      <c r="AE194" s="38"/>
      <c r="AF194" s="38"/>
      <c r="AG194" s="38"/>
      <c r="AH194" s="285" t="str">
        <f>IF(ISBLANK($I194),"",VLOOKUP($I194,DATAS!$A$2:$BJ$20,51,0))</f>
        <v/>
      </c>
      <c r="AI194" s="285" t="str">
        <f>IF(ISBLANK($I194),"",VLOOKUP($I194,DATAS!$A$2:$BJ$20,52,0))</f>
        <v/>
      </c>
      <c r="AJ194" s="285" t="str">
        <f>IF(ISBLANK($I194),"",VLOOKUP($I194,DATAS!$A$2:$BJ$20,53,0))</f>
        <v/>
      </c>
      <c r="AK194" s="285" t="str">
        <f>IF(ISBLANK($I194),"",VLOOKUP($I194,DATAS!$A$2:$BJ$20,54,0))</f>
        <v/>
      </c>
      <c r="AL194" s="285" t="str">
        <f>IF(ISBLANK($I194),"",VLOOKUP($I194,DATAS!$A$2:$BJ$20,55,0))</f>
        <v/>
      </c>
      <c r="AM194" s="285" t="str">
        <f>IF(ISBLANK($I194),"",VLOOKUP($I194,DATAS!$A$2:$BJ$20,56,0))</f>
        <v/>
      </c>
      <c r="AN194" s="285" t="str">
        <f>IF(ISBLANK($I194),"",VLOOKUP($I194,DATAS!$A$2:$BJ$20,57,0))</f>
        <v/>
      </c>
      <c r="AO194" s="285" t="str">
        <f>IF(ISBLANK($I194),"",VLOOKUP($I194,DATAS!$A$2:$BJ$20,58,0))</f>
        <v/>
      </c>
    </row>
    <row r="195" spans="1:41" ht="23.25" customHeight="1" x14ac:dyDescent="0.2">
      <c r="A195" s="28" t="s">
        <v>192</v>
      </c>
      <c r="B195" s="29"/>
      <c r="C195" s="239"/>
      <c r="D195" s="240"/>
      <c r="E195" s="31"/>
      <c r="F195" s="32" t="str">
        <f t="shared" si="2"/>
        <v xml:space="preserve"> </v>
      </c>
      <c r="G195" s="32"/>
      <c r="H195" s="31"/>
      <c r="I195" s="33"/>
      <c r="J195" s="33"/>
      <c r="K195" s="31"/>
      <c r="L195" s="34"/>
      <c r="M195" s="35"/>
      <c r="N195" s="35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7"/>
      <c r="AB195" s="38"/>
      <c r="AC195" s="38"/>
      <c r="AD195" s="38"/>
      <c r="AE195" s="38"/>
      <c r="AF195" s="38"/>
      <c r="AG195" s="38"/>
      <c r="AH195" s="285" t="str">
        <f>IF(ISBLANK($I195),"",VLOOKUP($I195,DATAS!$A$2:$BJ$20,51,0))</f>
        <v/>
      </c>
      <c r="AI195" s="285" t="str">
        <f>IF(ISBLANK($I195),"",VLOOKUP($I195,DATAS!$A$2:$BJ$20,52,0))</f>
        <v/>
      </c>
      <c r="AJ195" s="285" t="str">
        <f>IF(ISBLANK($I195),"",VLOOKUP($I195,DATAS!$A$2:$BJ$20,53,0))</f>
        <v/>
      </c>
      <c r="AK195" s="285" t="str">
        <f>IF(ISBLANK($I195),"",VLOOKUP($I195,DATAS!$A$2:$BJ$20,54,0))</f>
        <v/>
      </c>
      <c r="AL195" s="285" t="str">
        <f>IF(ISBLANK($I195),"",VLOOKUP($I195,DATAS!$A$2:$BJ$20,55,0))</f>
        <v/>
      </c>
      <c r="AM195" s="285" t="str">
        <f>IF(ISBLANK($I195),"",VLOOKUP($I195,DATAS!$A$2:$BJ$20,56,0))</f>
        <v/>
      </c>
      <c r="AN195" s="285" t="str">
        <f>IF(ISBLANK($I195),"",VLOOKUP($I195,DATAS!$A$2:$BJ$20,57,0))</f>
        <v/>
      </c>
      <c r="AO195" s="285" t="str">
        <f>IF(ISBLANK($I195),"",VLOOKUP($I195,DATAS!$A$2:$BJ$20,58,0))</f>
        <v/>
      </c>
    </row>
    <row r="196" spans="1:41" ht="23.25" customHeight="1" x14ac:dyDescent="0.2">
      <c r="A196" s="28" t="s">
        <v>193</v>
      </c>
      <c r="B196" s="29"/>
      <c r="C196" s="239"/>
      <c r="D196" s="240"/>
      <c r="E196" s="31"/>
      <c r="F196" s="32" t="str">
        <f t="shared" si="2"/>
        <v xml:space="preserve"> </v>
      </c>
      <c r="G196" s="32"/>
      <c r="H196" s="31"/>
      <c r="I196" s="33"/>
      <c r="J196" s="33"/>
      <c r="K196" s="31"/>
      <c r="L196" s="34"/>
      <c r="M196" s="35"/>
      <c r="N196" s="35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7"/>
      <c r="AB196" s="38"/>
      <c r="AC196" s="38"/>
      <c r="AD196" s="38"/>
      <c r="AE196" s="38"/>
      <c r="AF196" s="38"/>
      <c r="AG196" s="38"/>
      <c r="AH196" s="285" t="str">
        <f>IF(ISBLANK($I196),"",VLOOKUP($I196,DATAS!$A$2:$BJ$20,51,0))</f>
        <v/>
      </c>
      <c r="AI196" s="285" t="str">
        <f>IF(ISBLANK($I196),"",VLOOKUP($I196,DATAS!$A$2:$BJ$20,52,0))</f>
        <v/>
      </c>
      <c r="AJ196" s="285" t="str">
        <f>IF(ISBLANK($I196),"",VLOOKUP($I196,DATAS!$A$2:$BJ$20,53,0))</f>
        <v/>
      </c>
      <c r="AK196" s="285" t="str">
        <f>IF(ISBLANK($I196),"",VLOOKUP($I196,DATAS!$A$2:$BJ$20,54,0))</f>
        <v/>
      </c>
      <c r="AL196" s="285" t="str">
        <f>IF(ISBLANK($I196),"",VLOOKUP($I196,DATAS!$A$2:$BJ$20,55,0))</f>
        <v/>
      </c>
      <c r="AM196" s="285" t="str">
        <f>IF(ISBLANK($I196),"",VLOOKUP($I196,DATAS!$A$2:$BJ$20,56,0))</f>
        <v/>
      </c>
      <c r="AN196" s="285" t="str">
        <f>IF(ISBLANK($I196),"",VLOOKUP($I196,DATAS!$A$2:$BJ$20,57,0))</f>
        <v/>
      </c>
      <c r="AO196" s="285" t="str">
        <f>IF(ISBLANK($I196),"",VLOOKUP($I196,DATAS!$A$2:$BJ$20,58,0))</f>
        <v/>
      </c>
    </row>
    <row r="197" spans="1:41" ht="23.25" customHeight="1" x14ac:dyDescent="0.2">
      <c r="A197" s="28" t="s">
        <v>194</v>
      </c>
      <c r="B197" s="29"/>
      <c r="C197" s="239"/>
      <c r="D197" s="240"/>
      <c r="E197" s="31"/>
      <c r="F197" s="32" t="str">
        <f t="shared" si="2"/>
        <v xml:space="preserve"> </v>
      </c>
      <c r="G197" s="32"/>
      <c r="H197" s="31"/>
      <c r="I197" s="33"/>
      <c r="J197" s="33"/>
      <c r="K197" s="31"/>
      <c r="L197" s="34"/>
      <c r="M197" s="35"/>
      <c r="N197" s="35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7"/>
      <c r="AB197" s="38"/>
      <c r="AC197" s="38"/>
      <c r="AD197" s="38"/>
      <c r="AE197" s="38"/>
      <c r="AF197" s="38"/>
      <c r="AG197" s="38"/>
      <c r="AH197" s="285" t="str">
        <f>IF(ISBLANK($I197),"",VLOOKUP($I197,DATAS!$A$2:$BJ$20,51,0))</f>
        <v/>
      </c>
      <c r="AI197" s="285" t="str">
        <f>IF(ISBLANK($I197),"",VLOOKUP($I197,DATAS!$A$2:$BJ$20,52,0))</f>
        <v/>
      </c>
      <c r="AJ197" s="285" t="str">
        <f>IF(ISBLANK($I197),"",VLOOKUP($I197,DATAS!$A$2:$BJ$20,53,0))</f>
        <v/>
      </c>
      <c r="AK197" s="285" t="str">
        <f>IF(ISBLANK($I197),"",VLOOKUP($I197,DATAS!$A$2:$BJ$20,54,0))</f>
        <v/>
      </c>
      <c r="AL197" s="285" t="str">
        <f>IF(ISBLANK($I197),"",VLOOKUP($I197,DATAS!$A$2:$BJ$20,55,0))</f>
        <v/>
      </c>
      <c r="AM197" s="285" t="str">
        <f>IF(ISBLANK($I197),"",VLOOKUP($I197,DATAS!$A$2:$BJ$20,56,0))</f>
        <v/>
      </c>
      <c r="AN197" s="285" t="str">
        <f>IF(ISBLANK($I197),"",VLOOKUP($I197,DATAS!$A$2:$BJ$20,57,0))</f>
        <v/>
      </c>
      <c r="AO197" s="285" t="str">
        <f>IF(ISBLANK($I197),"",VLOOKUP($I197,DATAS!$A$2:$BJ$20,58,0))</f>
        <v/>
      </c>
    </row>
    <row r="198" spans="1:41" ht="23.25" customHeight="1" x14ac:dyDescent="0.2">
      <c r="A198" s="28" t="s">
        <v>195</v>
      </c>
      <c r="B198" s="29"/>
      <c r="C198" s="239"/>
      <c r="D198" s="240"/>
      <c r="E198" s="31"/>
      <c r="F198" s="32" t="str">
        <f t="shared" si="2"/>
        <v xml:space="preserve"> </v>
      </c>
      <c r="G198" s="32"/>
      <c r="H198" s="31"/>
      <c r="I198" s="33"/>
      <c r="J198" s="33"/>
      <c r="K198" s="31"/>
      <c r="L198" s="34"/>
      <c r="M198" s="35"/>
      <c r="N198" s="35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7"/>
      <c r="AB198" s="38"/>
      <c r="AC198" s="38"/>
      <c r="AD198" s="38"/>
      <c r="AE198" s="38"/>
      <c r="AF198" s="38"/>
      <c r="AG198" s="38"/>
      <c r="AH198" s="285" t="str">
        <f>IF(ISBLANK($I198),"",VLOOKUP($I198,DATAS!$A$2:$BJ$20,51,0))</f>
        <v/>
      </c>
      <c r="AI198" s="285" t="str">
        <f>IF(ISBLANK($I198),"",VLOOKUP($I198,DATAS!$A$2:$BJ$20,52,0))</f>
        <v/>
      </c>
      <c r="AJ198" s="285" t="str">
        <f>IF(ISBLANK($I198),"",VLOOKUP($I198,DATAS!$A$2:$BJ$20,53,0))</f>
        <v/>
      </c>
      <c r="AK198" s="285" t="str">
        <f>IF(ISBLANK($I198),"",VLOOKUP($I198,DATAS!$A$2:$BJ$20,54,0))</f>
        <v/>
      </c>
      <c r="AL198" s="285" t="str">
        <f>IF(ISBLANK($I198),"",VLOOKUP($I198,DATAS!$A$2:$BJ$20,55,0))</f>
        <v/>
      </c>
      <c r="AM198" s="285" t="str">
        <f>IF(ISBLANK($I198),"",VLOOKUP($I198,DATAS!$A$2:$BJ$20,56,0))</f>
        <v/>
      </c>
      <c r="AN198" s="285" t="str">
        <f>IF(ISBLANK($I198),"",VLOOKUP($I198,DATAS!$A$2:$BJ$20,57,0))</f>
        <v/>
      </c>
      <c r="AO198" s="285" t="str">
        <f>IF(ISBLANK($I198),"",VLOOKUP($I198,DATAS!$A$2:$BJ$20,58,0))</f>
        <v/>
      </c>
    </row>
    <row r="199" spans="1:41" ht="23.25" customHeight="1" x14ac:dyDescent="0.2">
      <c r="A199" s="28" t="s">
        <v>196</v>
      </c>
      <c r="B199" s="29"/>
      <c r="C199" s="239"/>
      <c r="D199" s="240"/>
      <c r="E199" s="31"/>
      <c r="F199" s="32" t="str">
        <f t="shared" si="2"/>
        <v xml:space="preserve"> </v>
      </c>
      <c r="G199" s="32"/>
      <c r="H199" s="31"/>
      <c r="I199" s="33"/>
      <c r="J199" s="33"/>
      <c r="K199" s="31"/>
      <c r="L199" s="34"/>
      <c r="M199" s="35"/>
      <c r="N199" s="35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7"/>
      <c r="AB199" s="38"/>
      <c r="AC199" s="38"/>
      <c r="AD199" s="38"/>
      <c r="AE199" s="38"/>
      <c r="AF199" s="38"/>
      <c r="AG199" s="38"/>
      <c r="AH199" s="285" t="str">
        <f>IF(ISBLANK($I199),"",VLOOKUP($I199,DATAS!$A$2:$BJ$20,51,0))</f>
        <v/>
      </c>
      <c r="AI199" s="285" t="str">
        <f>IF(ISBLANK($I199),"",VLOOKUP($I199,DATAS!$A$2:$BJ$20,52,0))</f>
        <v/>
      </c>
      <c r="AJ199" s="285" t="str">
        <f>IF(ISBLANK($I199),"",VLOOKUP($I199,DATAS!$A$2:$BJ$20,53,0))</f>
        <v/>
      </c>
      <c r="AK199" s="285" t="str">
        <f>IF(ISBLANK($I199),"",VLOOKUP($I199,DATAS!$A$2:$BJ$20,54,0))</f>
        <v/>
      </c>
      <c r="AL199" s="285" t="str">
        <f>IF(ISBLANK($I199),"",VLOOKUP($I199,DATAS!$A$2:$BJ$20,55,0))</f>
        <v/>
      </c>
      <c r="AM199" s="285" t="str">
        <f>IF(ISBLANK($I199),"",VLOOKUP($I199,DATAS!$A$2:$BJ$20,56,0))</f>
        <v/>
      </c>
      <c r="AN199" s="285" t="str">
        <f>IF(ISBLANK($I199),"",VLOOKUP($I199,DATAS!$A$2:$BJ$20,57,0))</f>
        <v/>
      </c>
      <c r="AO199" s="285" t="str">
        <f>IF(ISBLANK($I199),"",VLOOKUP($I199,DATAS!$A$2:$BJ$20,58,0))</f>
        <v/>
      </c>
    </row>
    <row r="200" spans="1:41" ht="23.25" customHeight="1" x14ac:dyDescent="0.2">
      <c r="A200" s="28" t="s">
        <v>197</v>
      </c>
      <c r="B200" s="29"/>
      <c r="C200" s="239"/>
      <c r="D200" s="240"/>
      <c r="E200" s="31"/>
      <c r="F200" s="32" t="str">
        <f t="shared" ref="F200:F263" si="3">E200&amp;" "&amp;D200</f>
        <v xml:space="preserve"> </v>
      </c>
      <c r="G200" s="32"/>
      <c r="H200" s="31"/>
      <c r="I200" s="33"/>
      <c r="J200" s="33"/>
      <c r="K200" s="31"/>
      <c r="L200" s="34"/>
      <c r="M200" s="35"/>
      <c r="N200" s="35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7"/>
      <c r="AB200" s="38"/>
      <c r="AC200" s="38"/>
      <c r="AD200" s="38"/>
      <c r="AE200" s="38"/>
      <c r="AF200" s="38"/>
      <c r="AG200" s="38"/>
      <c r="AH200" s="285" t="str">
        <f>IF(ISBLANK($I200),"",VLOOKUP($I200,DATAS!$A$2:$BJ$20,51,0))</f>
        <v/>
      </c>
      <c r="AI200" s="285" t="str">
        <f>IF(ISBLANK($I200),"",VLOOKUP($I200,DATAS!$A$2:$BJ$20,52,0))</f>
        <v/>
      </c>
      <c r="AJ200" s="285" t="str">
        <f>IF(ISBLANK($I200),"",VLOOKUP($I200,DATAS!$A$2:$BJ$20,53,0))</f>
        <v/>
      </c>
      <c r="AK200" s="285" t="str">
        <f>IF(ISBLANK($I200),"",VLOOKUP($I200,DATAS!$A$2:$BJ$20,54,0))</f>
        <v/>
      </c>
      <c r="AL200" s="285" t="str">
        <f>IF(ISBLANK($I200),"",VLOOKUP($I200,DATAS!$A$2:$BJ$20,55,0))</f>
        <v/>
      </c>
      <c r="AM200" s="285" t="str">
        <f>IF(ISBLANK($I200),"",VLOOKUP($I200,DATAS!$A$2:$BJ$20,56,0))</f>
        <v/>
      </c>
      <c r="AN200" s="285" t="str">
        <f>IF(ISBLANK($I200),"",VLOOKUP($I200,DATAS!$A$2:$BJ$20,57,0))</f>
        <v/>
      </c>
      <c r="AO200" s="285" t="str">
        <f>IF(ISBLANK($I200),"",VLOOKUP($I200,DATAS!$A$2:$BJ$20,58,0))</f>
        <v/>
      </c>
    </row>
    <row r="201" spans="1:41" ht="23.25" customHeight="1" x14ac:dyDescent="0.2">
      <c r="A201" s="28" t="s">
        <v>198</v>
      </c>
      <c r="B201" s="29"/>
      <c r="C201" s="239"/>
      <c r="D201" s="240"/>
      <c r="E201" s="31"/>
      <c r="F201" s="32" t="str">
        <f t="shared" si="3"/>
        <v xml:space="preserve"> </v>
      </c>
      <c r="G201" s="32"/>
      <c r="H201" s="31"/>
      <c r="I201" s="33"/>
      <c r="J201" s="33"/>
      <c r="K201" s="31"/>
      <c r="L201" s="34"/>
      <c r="M201" s="35"/>
      <c r="N201" s="35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7"/>
      <c r="AB201" s="38"/>
      <c r="AC201" s="38"/>
      <c r="AD201" s="38"/>
      <c r="AE201" s="38"/>
      <c r="AF201" s="38"/>
      <c r="AG201" s="38"/>
      <c r="AH201" s="285" t="str">
        <f>IF(ISBLANK($I201),"",VLOOKUP($I201,DATAS!$A$2:$BJ$20,51,0))</f>
        <v/>
      </c>
      <c r="AI201" s="285" t="str">
        <f>IF(ISBLANK($I201),"",VLOOKUP($I201,DATAS!$A$2:$BJ$20,52,0))</f>
        <v/>
      </c>
      <c r="AJ201" s="285" t="str">
        <f>IF(ISBLANK($I201),"",VLOOKUP($I201,DATAS!$A$2:$BJ$20,53,0))</f>
        <v/>
      </c>
      <c r="AK201" s="285" t="str">
        <f>IF(ISBLANK($I201),"",VLOOKUP($I201,DATAS!$A$2:$BJ$20,54,0))</f>
        <v/>
      </c>
      <c r="AL201" s="285" t="str">
        <f>IF(ISBLANK($I201),"",VLOOKUP($I201,DATAS!$A$2:$BJ$20,55,0))</f>
        <v/>
      </c>
      <c r="AM201" s="285" t="str">
        <f>IF(ISBLANK($I201),"",VLOOKUP($I201,DATAS!$A$2:$BJ$20,56,0))</f>
        <v/>
      </c>
      <c r="AN201" s="285" t="str">
        <f>IF(ISBLANK($I201),"",VLOOKUP($I201,DATAS!$A$2:$BJ$20,57,0))</f>
        <v/>
      </c>
      <c r="AO201" s="285" t="str">
        <f>IF(ISBLANK($I201),"",VLOOKUP($I201,DATAS!$A$2:$BJ$20,58,0))</f>
        <v/>
      </c>
    </row>
    <row r="202" spans="1:41" ht="23.25" customHeight="1" x14ac:dyDescent="0.2">
      <c r="A202" s="28" t="s">
        <v>199</v>
      </c>
      <c r="B202" s="29"/>
      <c r="C202" s="239"/>
      <c r="D202" s="240"/>
      <c r="E202" s="31"/>
      <c r="F202" s="32" t="str">
        <f t="shared" si="3"/>
        <v xml:space="preserve"> </v>
      </c>
      <c r="G202" s="32"/>
      <c r="H202" s="31"/>
      <c r="I202" s="33"/>
      <c r="J202" s="33"/>
      <c r="K202" s="31"/>
      <c r="L202" s="34"/>
      <c r="M202" s="35"/>
      <c r="N202" s="35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7"/>
      <c r="AB202" s="38"/>
      <c r="AC202" s="38"/>
      <c r="AD202" s="38"/>
      <c r="AE202" s="38"/>
      <c r="AF202" s="38"/>
      <c r="AG202" s="38"/>
      <c r="AH202" s="285" t="str">
        <f>IF(ISBLANK($I202),"",VLOOKUP($I202,DATAS!$A$2:$BJ$20,51,0))</f>
        <v/>
      </c>
      <c r="AI202" s="285" t="str">
        <f>IF(ISBLANK($I202),"",VLOOKUP($I202,DATAS!$A$2:$BJ$20,52,0))</f>
        <v/>
      </c>
      <c r="AJ202" s="285" t="str">
        <f>IF(ISBLANK($I202),"",VLOOKUP($I202,DATAS!$A$2:$BJ$20,53,0))</f>
        <v/>
      </c>
      <c r="AK202" s="285" t="str">
        <f>IF(ISBLANK($I202),"",VLOOKUP($I202,DATAS!$A$2:$BJ$20,54,0))</f>
        <v/>
      </c>
      <c r="AL202" s="285" t="str">
        <f>IF(ISBLANK($I202),"",VLOOKUP($I202,DATAS!$A$2:$BJ$20,55,0))</f>
        <v/>
      </c>
      <c r="AM202" s="285" t="str">
        <f>IF(ISBLANK($I202),"",VLOOKUP($I202,DATAS!$A$2:$BJ$20,56,0))</f>
        <v/>
      </c>
      <c r="AN202" s="285" t="str">
        <f>IF(ISBLANK($I202),"",VLOOKUP($I202,DATAS!$A$2:$BJ$20,57,0))</f>
        <v/>
      </c>
      <c r="AO202" s="285" t="str">
        <f>IF(ISBLANK($I202),"",VLOOKUP($I202,DATAS!$A$2:$BJ$20,58,0))</f>
        <v/>
      </c>
    </row>
    <row r="203" spans="1:41" ht="23.25" customHeight="1" x14ac:dyDescent="0.2">
      <c r="A203" s="28" t="s">
        <v>200</v>
      </c>
      <c r="B203" s="29"/>
      <c r="C203" s="239"/>
      <c r="D203" s="240"/>
      <c r="E203" s="31"/>
      <c r="F203" s="32" t="str">
        <f t="shared" si="3"/>
        <v xml:space="preserve"> </v>
      </c>
      <c r="G203" s="32"/>
      <c r="H203" s="31"/>
      <c r="I203" s="33"/>
      <c r="J203" s="33"/>
      <c r="K203" s="31"/>
      <c r="L203" s="34"/>
      <c r="M203" s="35"/>
      <c r="N203" s="35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7"/>
      <c r="AB203" s="38"/>
      <c r="AC203" s="38"/>
      <c r="AD203" s="38"/>
      <c r="AE203" s="38"/>
      <c r="AF203" s="38"/>
      <c r="AG203" s="38"/>
      <c r="AH203" s="285" t="str">
        <f>IF(ISBLANK($I203),"",VLOOKUP($I203,DATAS!$A$2:$BJ$20,51,0))</f>
        <v/>
      </c>
      <c r="AI203" s="285" t="str">
        <f>IF(ISBLANK($I203),"",VLOOKUP($I203,DATAS!$A$2:$BJ$20,52,0))</f>
        <v/>
      </c>
      <c r="AJ203" s="285" t="str">
        <f>IF(ISBLANK($I203),"",VLOOKUP($I203,DATAS!$A$2:$BJ$20,53,0))</f>
        <v/>
      </c>
      <c r="AK203" s="285" t="str">
        <f>IF(ISBLANK($I203),"",VLOOKUP($I203,DATAS!$A$2:$BJ$20,54,0))</f>
        <v/>
      </c>
      <c r="AL203" s="285" t="str">
        <f>IF(ISBLANK($I203),"",VLOOKUP($I203,DATAS!$A$2:$BJ$20,55,0))</f>
        <v/>
      </c>
      <c r="AM203" s="285" t="str">
        <f>IF(ISBLANK($I203),"",VLOOKUP($I203,DATAS!$A$2:$BJ$20,56,0))</f>
        <v/>
      </c>
      <c r="AN203" s="285" t="str">
        <f>IF(ISBLANK($I203),"",VLOOKUP($I203,DATAS!$A$2:$BJ$20,57,0))</f>
        <v/>
      </c>
      <c r="AO203" s="285" t="str">
        <f>IF(ISBLANK($I203),"",VLOOKUP($I203,DATAS!$A$2:$BJ$20,58,0))</f>
        <v/>
      </c>
    </row>
    <row r="204" spans="1:41" ht="23.25" customHeight="1" x14ac:dyDescent="0.2">
      <c r="A204" s="28" t="s">
        <v>201</v>
      </c>
      <c r="B204" s="29"/>
      <c r="C204" s="239"/>
      <c r="D204" s="240"/>
      <c r="E204" s="31"/>
      <c r="F204" s="32" t="str">
        <f t="shared" si="3"/>
        <v xml:space="preserve"> </v>
      </c>
      <c r="G204" s="32"/>
      <c r="H204" s="31"/>
      <c r="I204" s="33"/>
      <c r="J204" s="33"/>
      <c r="K204" s="31"/>
      <c r="L204" s="34"/>
      <c r="M204" s="35"/>
      <c r="N204" s="35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7"/>
      <c r="AB204" s="38"/>
      <c r="AC204" s="38"/>
      <c r="AD204" s="38"/>
      <c r="AE204" s="38"/>
      <c r="AF204" s="38"/>
      <c r="AG204" s="38"/>
      <c r="AH204" s="285" t="str">
        <f>IF(ISBLANK($I204),"",VLOOKUP($I204,DATAS!$A$2:$BJ$20,51,0))</f>
        <v/>
      </c>
      <c r="AI204" s="285" t="str">
        <f>IF(ISBLANK($I204),"",VLOOKUP($I204,DATAS!$A$2:$BJ$20,52,0))</f>
        <v/>
      </c>
      <c r="AJ204" s="285" t="str">
        <f>IF(ISBLANK($I204),"",VLOOKUP($I204,DATAS!$A$2:$BJ$20,53,0))</f>
        <v/>
      </c>
      <c r="AK204" s="285" t="str">
        <f>IF(ISBLANK($I204),"",VLOOKUP($I204,DATAS!$A$2:$BJ$20,54,0))</f>
        <v/>
      </c>
      <c r="AL204" s="285" t="str">
        <f>IF(ISBLANK($I204),"",VLOOKUP($I204,DATAS!$A$2:$BJ$20,55,0))</f>
        <v/>
      </c>
      <c r="AM204" s="285" t="str">
        <f>IF(ISBLANK($I204),"",VLOOKUP($I204,DATAS!$A$2:$BJ$20,56,0))</f>
        <v/>
      </c>
      <c r="AN204" s="285" t="str">
        <f>IF(ISBLANK($I204),"",VLOOKUP($I204,DATAS!$A$2:$BJ$20,57,0))</f>
        <v/>
      </c>
      <c r="AO204" s="285" t="str">
        <f>IF(ISBLANK($I204),"",VLOOKUP($I204,DATAS!$A$2:$BJ$20,58,0))</f>
        <v/>
      </c>
    </row>
    <row r="205" spans="1:41" ht="23.25" customHeight="1" x14ac:dyDescent="0.2">
      <c r="A205" s="28" t="s">
        <v>202</v>
      </c>
      <c r="B205" s="29"/>
      <c r="C205" s="239"/>
      <c r="D205" s="240"/>
      <c r="E205" s="31"/>
      <c r="F205" s="32" t="str">
        <f t="shared" si="3"/>
        <v xml:space="preserve"> </v>
      </c>
      <c r="G205" s="32"/>
      <c r="H205" s="31"/>
      <c r="I205" s="33"/>
      <c r="J205" s="33"/>
      <c r="K205" s="31"/>
      <c r="L205" s="34"/>
      <c r="M205" s="35"/>
      <c r="N205" s="35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7"/>
      <c r="AB205" s="38"/>
      <c r="AC205" s="38"/>
      <c r="AD205" s="38"/>
      <c r="AE205" s="38"/>
      <c r="AF205" s="38"/>
      <c r="AG205" s="38"/>
      <c r="AH205" s="285" t="str">
        <f>IF(ISBLANK($I205),"",VLOOKUP($I205,DATAS!$A$2:$BJ$20,51,0))</f>
        <v/>
      </c>
      <c r="AI205" s="285" t="str">
        <f>IF(ISBLANK($I205),"",VLOOKUP($I205,DATAS!$A$2:$BJ$20,52,0))</f>
        <v/>
      </c>
      <c r="AJ205" s="285" t="str">
        <f>IF(ISBLANK($I205),"",VLOOKUP($I205,DATAS!$A$2:$BJ$20,53,0))</f>
        <v/>
      </c>
      <c r="AK205" s="285" t="str">
        <f>IF(ISBLANK($I205),"",VLOOKUP($I205,DATAS!$A$2:$BJ$20,54,0))</f>
        <v/>
      </c>
      <c r="AL205" s="285" t="str">
        <f>IF(ISBLANK($I205),"",VLOOKUP($I205,DATAS!$A$2:$BJ$20,55,0))</f>
        <v/>
      </c>
      <c r="AM205" s="285" t="str">
        <f>IF(ISBLANK($I205),"",VLOOKUP($I205,DATAS!$A$2:$BJ$20,56,0))</f>
        <v/>
      </c>
      <c r="AN205" s="285" t="str">
        <f>IF(ISBLANK($I205),"",VLOOKUP($I205,DATAS!$A$2:$BJ$20,57,0))</f>
        <v/>
      </c>
      <c r="AO205" s="285" t="str">
        <f>IF(ISBLANK($I205),"",VLOOKUP($I205,DATAS!$A$2:$BJ$20,58,0))</f>
        <v/>
      </c>
    </row>
    <row r="206" spans="1:41" ht="23.25" customHeight="1" x14ac:dyDescent="0.2">
      <c r="A206" s="28" t="s">
        <v>203</v>
      </c>
      <c r="B206" s="29"/>
      <c r="C206" s="239"/>
      <c r="D206" s="240"/>
      <c r="E206" s="31"/>
      <c r="F206" s="32" t="str">
        <f t="shared" si="3"/>
        <v xml:space="preserve"> </v>
      </c>
      <c r="G206" s="32"/>
      <c r="H206" s="31"/>
      <c r="I206" s="33"/>
      <c r="J206" s="33"/>
      <c r="K206" s="31"/>
      <c r="L206" s="34"/>
      <c r="M206" s="35"/>
      <c r="N206" s="35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7"/>
      <c r="AB206" s="38"/>
      <c r="AC206" s="38"/>
      <c r="AD206" s="38"/>
      <c r="AE206" s="38"/>
      <c r="AF206" s="38"/>
      <c r="AG206" s="38"/>
      <c r="AH206" s="285" t="str">
        <f>IF(ISBLANK($I206),"",VLOOKUP($I206,DATAS!$A$2:$BJ$20,51,0))</f>
        <v/>
      </c>
      <c r="AI206" s="285" t="str">
        <f>IF(ISBLANK($I206),"",VLOOKUP($I206,DATAS!$A$2:$BJ$20,52,0))</f>
        <v/>
      </c>
      <c r="AJ206" s="285" t="str">
        <f>IF(ISBLANK($I206),"",VLOOKUP($I206,DATAS!$A$2:$BJ$20,53,0))</f>
        <v/>
      </c>
      <c r="AK206" s="285" t="str">
        <f>IF(ISBLANK($I206),"",VLOOKUP($I206,DATAS!$A$2:$BJ$20,54,0))</f>
        <v/>
      </c>
      <c r="AL206" s="285" t="str">
        <f>IF(ISBLANK($I206),"",VLOOKUP($I206,DATAS!$A$2:$BJ$20,55,0))</f>
        <v/>
      </c>
      <c r="AM206" s="285" t="str">
        <f>IF(ISBLANK($I206),"",VLOOKUP($I206,DATAS!$A$2:$BJ$20,56,0))</f>
        <v/>
      </c>
      <c r="AN206" s="285" t="str">
        <f>IF(ISBLANK($I206),"",VLOOKUP($I206,DATAS!$A$2:$BJ$20,57,0))</f>
        <v/>
      </c>
      <c r="AO206" s="285" t="str">
        <f>IF(ISBLANK($I206),"",VLOOKUP($I206,DATAS!$A$2:$BJ$20,58,0))</f>
        <v/>
      </c>
    </row>
    <row r="207" spans="1:41" ht="23.25" customHeight="1" x14ac:dyDescent="0.2">
      <c r="A207" s="28" t="s">
        <v>204</v>
      </c>
      <c r="B207" s="29"/>
      <c r="C207" s="239"/>
      <c r="D207" s="240"/>
      <c r="E207" s="31"/>
      <c r="F207" s="32" t="str">
        <f t="shared" si="3"/>
        <v xml:space="preserve"> </v>
      </c>
      <c r="G207" s="32"/>
      <c r="H207" s="31"/>
      <c r="I207" s="33"/>
      <c r="J207" s="33"/>
      <c r="K207" s="31"/>
      <c r="L207" s="34"/>
      <c r="M207" s="35"/>
      <c r="N207" s="35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7"/>
      <c r="AB207" s="38"/>
      <c r="AC207" s="38"/>
      <c r="AD207" s="38"/>
      <c r="AE207" s="38"/>
      <c r="AF207" s="38"/>
      <c r="AG207" s="38"/>
      <c r="AH207" s="285" t="str">
        <f>IF(ISBLANK($I207),"",VLOOKUP($I207,DATAS!$A$2:$BJ$20,51,0))</f>
        <v/>
      </c>
      <c r="AI207" s="285" t="str">
        <f>IF(ISBLANK($I207),"",VLOOKUP($I207,DATAS!$A$2:$BJ$20,52,0))</f>
        <v/>
      </c>
      <c r="AJ207" s="285" t="str">
        <f>IF(ISBLANK($I207),"",VLOOKUP($I207,DATAS!$A$2:$BJ$20,53,0))</f>
        <v/>
      </c>
      <c r="AK207" s="285" t="str">
        <f>IF(ISBLANK($I207),"",VLOOKUP($I207,DATAS!$A$2:$BJ$20,54,0))</f>
        <v/>
      </c>
      <c r="AL207" s="285" t="str">
        <f>IF(ISBLANK($I207),"",VLOOKUP($I207,DATAS!$A$2:$BJ$20,55,0))</f>
        <v/>
      </c>
      <c r="AM207" s="285" t="str">
        <f>IF(ISBLANK($I207),"",VLOOKUP($I207,DATAS!$A$2:$BJ$20,56,0))</f>
        <v/>
      </c>
      <c r="AN207" s="285" t="str">
        <f>IF(ISBLANK($I207),"",VLOOKUP($I207,DATAS!$A$2:$BJ$20,57,0))</f>
        <v/>
      </c>
      <c r="AO207" s="285" t="str">
        <f>IF(ISBLANK($I207),"",VLOOKUP($I207,DATAS!$A$2:$BJ$20,58,0))</f>
        <v/>
      </c>
    </row>
    <row r="208" spans="1:41" ht="23.25" customHeight="1" x14ac:dyDescent="0.2">
      <c r="A208" s="28" t="s">
        <v>205</v>
      </c>
      <c r="B208" s="29"/>
      <c r="C208" s="239"/>
      <c r="D208" s="240"/>
      <c r="E208" s="31"/>
      <c r="F208" s="32" t="str">
        <f t="shared" si="3"/>
        <v xml:space="preserve"> </v>
      </c>
      <c r="G208" s="32"/>
      <c r="H208" s="31"/>
      <c r="I208" s="33"/>
      <c r="J208" s="33"/>
      <c r="K208" s="31"/>
      <c r="L208" s="34"/>
      <c r="M208" s="35"/>
      <c r="N208" s="35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7"/>
      <c r="AB208" s="38"/>
      <c r="AC208" s="38"/>
      <c r="AD208" s="38"/>
      <c r="AE208" s="38"/>
      <c r="AF208" s="38"/>
      <c r="AG208" s="38"/>
      <c r="AH208" s="285" t="str">
        <f>IF(ISBLANK($I208),"",VLOOKUP($I208,DATAS!$A$2:$BJ$20,51,0))</f>
        <v/>
      </c>
      <c r="AI208" s="285" t="str">
        <f>IF(ISBLANK($I208),"",VLOOKUP($I208,DATAS!$A$2:$BJ$20,52,0))</f>
        <v/>
      </c>
      <c r="AJ208" s="285" t="str">
        <f>IF(ISBLANK($I208),"",VLOOKUP($I208,DATAS!$A$2:$BJ$20,53,0))</f>
        <v/>
      </c>
      <c r="AK208" s="285" t="str">
        <f>IF(ISBLANK($I208),"",VLOOKUP($I208,DATAS!$A$2:$BJ$20,54,0))</f>
        <v/>
      </c>
      <c r="AL208" s="285" t="str">
        <f>IF(ISBLANK($I208),"",VLOOKUP($I208,DATAS!$A$2:$BJ$20,55,0))</f>
        <v/>
      </c>
      <c r="AM208" s="285" t="str">
        <f>IF(ISBLANK($I208),"",VLOOKUP($I208,DATAS!$A$2:$BJ$20,56,0))</f>
        <v/>
      </c>
      <c r="AN208" s="285" t="str">
        <f>IF(ISBLANK($I208),"",VLOOKUP($I208,DATAS!$A$2:$BJ$20,57,0))</f>
        <v/>
      </c>
      <c r="AO208" s="285" t="str">
        <f>IF(ISBLANK($I208),"",VLOOKUP($I208,DATAS!$A$2:$BJ$20,58,0))</f>
        <v/>
      </c>
    </row>
    <row r="209" spans="1:41" ht="23.25" customHeight="1" x14ac:dyDescent="0.2">
      <c r="A209" s="28" t="s">
        <v>206</v>
      </c>
      <c r="B209" s="29"/>
      <c r="C209" s="239"/>
      <c r="D209" s="240"/>
      <c r="E209" s="31"/>
      <c r="F209" s="32" t="str">
        <f t="shared" si="3"/>
        <v xml:space="preserve"> </v>
      </c>
      <c r="G209" s="32"/>
      <c r="H209" s="31"/>
      <c r="I209" s="33"/>
      <c r="J209" s="33"/>
      <c r="K209" s="31"/>
      <c r="L209" s="34"/>
      <c r="M209" s="35"/>
      <c r="N209" s="35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7"/>
      <c r="AB209" s="38"/>
      <c r="AC209" s="38"/>
      <c r="AD209" s="38"/>
      <c r="AE209" s="38"/>
      <c r="AF209" s="38"/>
      <c r="AG209" s="38"/>
      <c r="AH209" s="285" t="str">
        <f>IF(ISBLANK($I209),"",VLOOKUP($I209,DATAS!$A$2:$BJ$20,51,0))</f>
        <v/>
      </c>
      <c r="AI209" s="285" t="str">
        <f>IF(ISBLANK($I209),"",VLOOKUP($I209,DATAS!$A$2:$BJ$20,52,0))</f>
        <v/>
      </c>
      <c r="AJ209" s="285" t="str">
        <f>IF(ISBLANK($I209),"",VLOOKUP($I209,DATAS!$A$2:$BJ$20,53,0))</f>
        <v/>
      </c>
      <c r="AK209" s="285" t="str">
        <f>IF(ISBLANK($I209),"",VLOOKUP($I209,DATAS!$A$2:$BJ$20,54,0))</f>
        <v/>
      </c>
      <c r="AL209" s="285" t="str">
        <f>IF(ISBLANK($I209),"",VLOOKUP($I209,DATAS!$A$2:$BJ$20,55,0))</f>
        <v/>
      </c>
      <c r="AM209" s="285" t="str">
        <f>IF(ISBLANK($I209),"",VLOOKUP($I209,DATAS!$A$2:$BJ$20,56,0))</f>
        <v/>
      </c>
      <c r="AN209" s="285" t="str">
        <f>IF(ISBLANK($I209),"",VLOOKUP($I209,DATAS!$A$2:$BJ$20,57,0))</f>
        <v/>
      </c>
      <c r="AO209" s="285" t="str">
        <f>IF(ISBLANK($I209),"",VLOOKUP($I209,DATAS!$A$2:$BJ$20,58,0))</f>
        <v/>
      </c>
    </row>
    <row r="210" spans="1:41" ht="23.25" customHeight="1" x14ac:dyDescent="0.2">
      <c r="A210" s="28" t="s">
        <v>207</v>
      </c>
      <c r="B210" s="29"/>
      <c r="C210" s="239"/>
      <c r="D210" s="240"/>
      <c r="E210" s="31"/>
      <c r="F210" s="32" t="str">
        <f t="shared" si="3"/>
        <v xml:space="preserve"> </v>
      </c>
      <c r="G210" s="32"/>
      <c r="H210" s="31"/>
      <c r="I210" s="33"/>
      <c r="J210" s="33"/>
      <c r="K210" s="31"/>
      <c r="L210" s="34"/>
      <c r="M210" s="35"/>
      <c r="N210" s="35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7"/>
      <c r="AB210" s="38"/>
      <c r="AC210" s="38"/>
      <c r="AD210" s="38"/>
      <c r="AE210" s="38"/>
      <c r="AF210" s="38"/>
      <c r="AG210" s="38"/>
      <c r="AH210" s="285" t="str">
        <f>IF(ISBLANK($I210),"",VLOOKUP($I210,DATAS!$A$2:$BJ$20,51,0))</f>
        <v/>
      </c>
      <c r="AI210" s="285" t="str">
        <f>IF(ISBLANK($I210),"",VLOOKUP($I210,DATAS!$A$2:$BJ$20,52,0))</f>
        <v/>
      </c>
      <c r="AJ210" s="285" t="str">
        <f>IF(ISBLANK($I210),"",VLOOKUP($I210,DATAS!$A$2:$BJ$20,53,0))</f>
        <v/>
      </c>
      <c r="AK210" s="285" t="str">
        <f>IF(ISBLANK($I210),"",VLOOKUP($I210,DATAS!$A$2:$BJ$20,54,0))</f>
        <v/>
      </c>
      <c r="AL210" s="285" t="str">
        <f>IF(ISBLANK($I210),"",VLOOKUP($I210,DATAS!$A$2:$BJ$20,55,0))</f>
        <v/>
      </c>
      <c r="AM210" s="285" t="str">
        <f>IF(ISBLANK($I210),"",VLOOKUP($I210,DATAS!$A$2:$BJ$20,56,0))</f>
        <v/>
      </c>
      <c r="AN210" s="285" t="str">
        <f>IF(ISBLANK($I210),"",VLOOKUP($I210,DATAS!$A$2:$BJ$20,57,0))</f>
        <v/>
      </c>
      <c r="AO210" s="285" t="str">
        <f>IF(ISBLANK($I210),"",VLOOKUP($I210,DATAS!$A$2:$BJ$20,58,0))</f>
        <v/>
      </c>
    </row>
    <row r="211" spans="1:41" ht="23.25" customHeight="1" x14ac:dyDescent="0.2">
      <c r="A211" s="28" t="s">
        <v>208</v>
      </c>
      <c r="B211" s="29"/>
      <c r="C211" s="239"/>
      <c r="D211" s="240"/>
      <c r="E211" s="31"/>
      <c r="F211" s="32" t="str">
        <f t="shared" si="3"/>
        <v xml:space="preserve"> </v>
      </c>
      <c r="G211" s="32"/>
      <c r="H211" s="31"/>
      <c r="I211" s="33"/>
      <c r="J211" s="33"/>
      <c r="K211" s="31"/>
      <c r="L211" s="34"/>
      <c r="M211" s="35"/>
      <c r="N211" s="35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7"/>
      <c r="AB211" s="38"/>
      <c r="AC211" s="38"/>
      <c r="AD211" s="38"/>
      <c r="AE211" s="38"/>
      <c r="AF211" s="38"/>
      <c r="AG211" s="38"/>
      <c r="AH211" s="285" t="str">
        <f>IF(ISBLANK($I211),"",VLOOKUP($I211,DATAS!$A$2:$BJ$20,51,0))</f>
        <v/>
      </c>
      <c r="AI211" s="285" t="str">
        <f>IF(ISBLANK($I211),"",VLOOKUP($I211,DATAS!$A$2:$BJ$20,52,0))</f>
        <v/>
      </c>
      <c r="AJ211" s="285" t="str">
        <f>IF(ISBLANK($I211),"",VLOOKUP($I211,DATAS!$A$2:$BJ$20,53,0))</f>
        <v/>
      </c>
      <c r="AK211" s="285" t="str">
        <f>IF(ISBLANK($I211),"",VLOOKUP($I211,DATAS!$A$2:$BJ$20,54,0))</f>
        <v/>
      </c>
      <c r="AL211" s="285" t="str">
        <f>IF(ISBLANK($I211),"",VLOOKUP($I211,DATAS!$A$2:$BJ$20,55,0))</f>
        <v/>
      </c>
      <c r="AM211" s="285" t="str">
        <f>IF(ISBLANK($I211),"",VLOOKUP($I211,DATAS!$A$2:$BJ$20,56,0))</f>
        <v/>
      </c>
      <c r="AN211" s="285" t="str">
        <f>IF(ISBLANK($I211),"",VLOOKUP($I211,DATAS!$A$2:$BJ$20,57,0))</f>
        <v/>
      </c>
      <c r="AO211" s="285" t="str">
        <f>IF(ISBLANK($I211),"",VLOOKUP($I211,DATAS!$A$2:$BJ$20,58,0))</f>
        <v/>
      </c>
    </row>
    <row r="212" spans="1:41" ht="23.25" customHeight="1" x14ac:dyDescent="0.2">
      <c r="A212" s="28" t="s">
        <v>209</v>
      </c>
      <c r="B212" s="29"/>
      <c r="C212" s="239"/>
      <c r="D212" s="240"/>
      <c r="E212" s="31"/>
      <c r="F212" s="32" t="str">
        <f t="shared" si="3"/>
        <v xml:space="preserve"> </v>
      </c>
      <c r="G212" s="32"/>
      <c r="H212" s="31"/>
      <c r="I212" s="33"/>
      <c r="J212" s="33"/>
      <c r="K212" s="31"/>
      <c r="L212" s="34"/>
      <c r="M212" s="35"/>
      <c r="N212" s="35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7"/>
      <c r="AB212" s="38"/>
      <c r="AC212" s="38"/>
      <c r="AD212" s="38"/>
      <c r="AE212" s="38"/>
      <c r="AF212" s="38"/>
      <c r="AG212" s="38"/>
      <c r="AH212" s="285" t="str">
        <f>IF(ISBLANK($I212),"",VLOOKUP($I212,DATAS!$A$2:$BJ$20,51,0))</f>
        <v/>
      </c>
      <c r="AI212" s="285" t="str">
        <f>IF(ISBLANK($I212),"",VLOOKUP($I212,DATAS!$A$2:$BJ$20,52,0))</f>
        <v/>
      </c>
      <c r="AJ212" s="285" t="str">
        <f>IF(ISBLANK($I212),"",VLOOKUP($I212,DATAS!$A$2:$BJ$20,53,0))</f>
        <v/>
      </c>
      <c r="AK212" s="285" t="str">
        <f>IF(ISBLANK($I212),"",VLOOKUP($I212,DATAS!$A$2:$BJ$20,54,0))</f>
        <v/>
      </c>
      <c r="AL212" s="285" t="str">
        <f>IF(ISBLANK($I212),"",VLOOKUP($I212,DATAS!$A$2:$BJ$20,55,0))</f>
        <v/>
      </c>
      <c r="AM212" s="285" t="str">
        <f>IF(ISBLANK($I212),"",VLOOKUP($I212,DATAS!$A$2:$BJ$20,56,0))</f>
        <v/>
      </c>
      <c r="AN212" s="285" t="str">
        <f>IF(ISBLANK($I212),"",VLOOKUP($I212,DATAS!$A$2:$BJ$20,57,0))</f>
        <v/>
      </c>
      <c r="AO212" s="285" t="str">
        <f>IF(ISBLANK($I212),"",VLOOKUP($I212,DATAS!$A$2:$BJ$20,58,0))</f>
        <v/>
      </c>
    </row>
    <row r="213" spans="1:41" ht="23.25" customHeight="1" x14ac:dyDescent="0.2">
      <c r="A213" s="28" t="s">
        <v>210</v>
      </c>
      <c r="B213" s="29"/>
      <c r="C213" s="239"/>
      <c r="D213" s="240"/>
      <c r="E213" s="31"/>
      <c r="F213" s="32" t="str">
        <f t="shared" si="3"/>
        <v xml:space="preserve"> </v>
      </c>
      <c r="G213" s="32"/>
      <c r="H213" s="31"/>
      <c r="I213" s="33"/>
      <c r="J213" s="33"/>
      <c r="K213" s="31"/>
      <c r="L213" s="34"/>
      <c r="M213" s="35"/>
      <c r="N213" s="35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7"/>
      <c r="AB213" s="38"/>
      <c r="AC213" s="38"/>
      <c r="AD213" s="38"/>
      <c r="AE213" s="38"/>
      <c r="AF213" s="38"/>
      <c r="AG213" s="38"/>
      <c r="AH213" s="285" t="str">
        <f>IF(ISBLANK($I213),"",VLOOKUP($I213,DATAS!$A$2:$BJ$20,51,0))</f>
        <v/>
      </c>
      <c r="AI213" s="285" t="str">
        <f>IF(ISBLANK($I213),"",VLOOKUP($I213,DATAS!$A$2:$BJ$20,52,0))</f>
        <v/>
      </c>
      <c r="AJ213" s="285" t="str">
        <f>IF(ISBLANK($I213),"",VLOOKUP($I213,DATAS!$A$2:$BJ$20,53,0))</f>
        <v/>
      </c>
      <c r="AK213" s="285" t="str">
        <f>IF(ISBLANK($I213),"",VLOOKUP($I213,DATAS!$A$2:$BJ$20,54,0))</f>
        <v/>
      </c>
      <c r="AL213" s="285" t="str">
        <f>IF(ISBLANK($I213),"",VLOOKUP($I213,DATAS!$A$2:$BJ$20,55,0))</f>
        <v/>
      </c>
      <c r="AM213" s="285" t="str">
        <f>IF(ISBLANK($I213),"",VLOOKUP($I213,DATAS!$A$2:$BJ$20,56,0))</f>
        <v/>
      </c>
      <c r="AN213" s="285" t="str">
        <f>IF(ISBLANK($I213),"",VLOOKUP($I213,DATAS!$A$2:$BJ$20,57,0))</f>
        <v/>
      </c>
      <c r="AO213" s="285" t="str">
        <f>IF(ISBLANK($I213),"",VLOOKUP($I213,DATAS!$A$2:$BJ$20,58,0))</f>
        <v/>
      </c>
    </row>
    <row r="214" spans="1:41" ht="23.25" customHeight="1" x14ac:dyDescent="0.2">
      <c r="A214" s="28" t="s">
        <v>211</v>
      </c>
      <c r="B214" s="29"/>
      <c r="C214" s="239"/>
      <c r="D214" s="240"/>
      <c r="E214" s="31"/>
      <c r="F214" s="32" t="str">
        <f t="shared" si="3"/>
        <v xml:space="preserve"> </v>
      </c>
      <c r="G214" s="32"/>
      <c r="H214" s="31"/>
      <c r="I214" s="33"/>
      <c r="J214" s="33"/>
      <c r="K214" s="31"/>
      <c r="L214" s="34"/>
      <c r="M214" s="35"/>
      <c r="N214" s="35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7"/>
      <c r="AB214" s="38"/>
      <c r="AC214" s="38"/>
      <c r="AD214" s="38"/>
      <c r="AE214" s="38"/>
      <c r="AF214" s="38"/>
      <c r="AG214" s="38"/>
      <c r="AH214" s="285" t="str">
        <f>IF(ISBLANK($I214),"",VLOOKUP($I214,DATAS!$A$2:$BJ$20,51,0))</f>
        <v/>
      </c>
      <c r="AI214" s="285" t="str">
        <f>IF(ISBLANK($I214),"",VLOOKUP($I214,DATAS!$A$2:$BJ$20,52,0))</f>
        <v/>
      </c>
      <c r="AJ214" s="285" t="str">
        <f>IF(ISBLANK($I214),"",VLOOKUP($I214,DATAS!$A$2:$BJ$20,53,0))</f>
        <v/>
      </c>
      <c r="AK214" s="285" t="str">
        <f>IF(ISBLANK($I214),"",VLOOKUP($I214,DATAS!$A$2:$BJ$20,54,0))</f>
        <v/>
      </c>
      <c r="AL214" s="285" t="str">
        <f>IF(ISBLANK($I214),"",VLOOKUP($I214,DATAS!$A$2:$BJ$20,55,0))</f>
        <v/>
      </c>
      <c r="AM214" s="285" t="str">
        <f>IF(ISBLANK($I214),"",VLOOKUP($I214,DATAS!$A$2:$BJ$20,56,0))</f>
        <v/>
      </c>
      <c r="AN214" s="285" t="str">
        <f>IF(ISBLANK($I214),"",VLOOKUP($I214,DATAS!$A$2:$BJ$20,57,0))</f>
        <v/>
      </c>
      <c r="AO214" s="285" t="str">
        <f>IF(ISBLANK($I214),"",VLOOKUP($I214,DATAS!$A$2:$BJ$20,58,0))</f>
        <v/>
      </c>
    </row>
    <row r="215" spans="1:41" ht="23.25" customHeight="1" x14ac:dyDescent="0.2">
      <c r="A215" s="28" t="s">
        <v>212</v>
      </c>
      <c r="B215" s="29"/>
      <c r="C215" s="239"/>
      <c r="D215" s="240"/>
      <c r="E215" s="31"/>
      <c r="F215" s="32" t="str">
        <f t="shared" si="3"/>
        <v xml:space="preserve"> </v>
      </c>
      <c r="G215" s="32"/>
      <c r="H215" s="31"/>
      <c r="I215" s="33"/>
      <c r="J215" s="33"/>
      <c r="K215" s="31"/>
      <c r="L215" s="34"/>
      <c r="M215" s="35"/>
      <c r="N215" s="35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7"/>
      <c r="AB215" s="38"/>
      <c r="AC215" s="38"/>
      <c r="AD215" s="38"/>
      <c r="AE215" s="38"/>
      <c r="AF215" s="38"/>
      <c r="AG215" s="38"/>
      <c r="AH215" s="285" t="str">
        <f>IF(ISBLANK($I215),"",VLOOKUP($I215,DATAS!$A$2:$BJ$20,51,0))</f>
        <v/>
      </c>
      <c r="AI215" s="285" t="str">
        <f>IF(ISBLANK($I215),"",VLOOKUP($I215,DATAS!$A$2:$BJ$20,52,0))</f>
        <v/>
      </c>
      <c r="AJ215" s="285" t="str">
        <f>IF(ISBLANK($I215),"",VLOOKUP($I215,DATAS!$A$2:$BJ$20,53,0))</f>
        <v/>
      </c>
      <c r="AK215" s="285" t="str">
        <f>IF(ISBLANK($I215),"",VLOOKUP($I215,DATAS!$A$2:$BJ$20,54,0))</f>
        <v/>
      </c>
      <c r="AL215" s="285" t="str">
        <f>IF(ISBLANK($I215),"",VLOOKUP($I215,DATAS!$A$2:$BJ$20,55,0))</f>
        <v/>
      </c>
      <c r="AM215" s="285" t="str">
        <f>IF(ISBLANK($I215),"",VLOOKUP($I215,DATAS!$A$2:$BJ$20,56,0))</f>
        <v/>
      </c>
      <c r="AN215" s="285" t="str">
        <f>IF(ISBLANK($I215),"",VLOOKUP($I215,DATAS!$A$2:$BJ$20,57,0))</f>
        <v/>
      </c>
      <c r="AO215" s="285" t="str">
        <f>IF(ISBLANK($I215),"",VLOOKUP($I215,DATAS!$A$2:$BJ$20,58,0))</f>
        <v/>
      </c>
    </row>
    <row r="216" spans="1:41" ht="23.25" customHeight="1" x14ac:dyDescent="0.2">
      <c r="A216" s="28" t="s">
        <v>213</v>
      </c>
      <c r="B216" s="29"/>
      <c r="C216" s="239"/>
      <c r="D216" s="240"/>
      <c r="E216" s="31"/>
      <c r="F216" s="32" t="str">
        <f t="shared" si="3"/>
        <v xml:space="preserve"> </v>
      </c>
      <c r="G216" s="32"/>
      <c r="H216" s="31"/>
      <c r="I216" s="33"/>
      <c r="J216" s="33"/>
      <c r="K216" s="31"/>
      <c r="L216" s="34"/>
      <c r="M216" s="35"/>
      <c r="N216" s="35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7"/>
      <c r="AB216" s="38"/>
      <c r="AC216" s="38"/>
      <c r="AD216" s="38"/>
      <c r="AE216" s="38"/>
      <c r="AF216" s="38"/>
      <c r="AG216" s="38"/>
      <c r="AH216" s="285" t="str">
        <f>IF(ISBLANK($I216),"",VLOOKUP($I216,DATAS!$A$2:$BJ$20,51,0))</f>
        <v/>
      </c>
      <c r="AI216" s="285" t="str">
        <f>IF(ISBLANK($I216),"",VLOOKUP($I216,DATAS!$A$2:$BJ$20,52,0))</f>
        <v/>
      </c>
      <c r="AJ216" s="285" t="str">
        <f>IF(ISBLANK($I216),"",VLOOKUP($I216,DATAS!$A$2:$BJ$20,53,0))</f>
        <v/>
      </c>
      <c r="AK216" s="285" t="str">
        <f>IF(ISBLANK($I216),"",VLOOKUP($I216,DATAS!$A$2:$BJ$20,54,0))</f>
        <v/>
      </c>
      <c r="AL216" s="285" t="str">
        <f>IF(ISBLANK($I216),"",VLOOKUP($I216,DATAS!$A$2:$BJ$20,55,0))</f>
        <v/>
      </c>
      <c r="AM216" s="285" t="str">
        <f>IF(ISBLANK($I216),"",VLOOKUP($I216,DATAS!$A$2:$BJ$20,56,0))</f>
        <v/>
      </c>
      <c r="AN216" s="285" t="str">
        <f>IF(ISBLANK($I216),"",VLOOKUP($I216,DATAS!$A$2:$BJ$20,57,0))</f>
        <v/>
      </c>
      <c r="AO216" s="285" t="str">
        <f>IF(ISBLANK($I216),"",VLOOKUP($I216,DATAS!$A$2:$BJ$20,58,0))</f>
        <v/>
      </c>
    </row>
    <row r="217" spans="1:41" ht="23.25" customHeight="1" x14ac:dyDescent="0.2">
      <c r="A217" s="28" t="s">
        <v>214</v>
      </c>
      <c r="B217" s="29"/>
      <c r="C217" s="239"/>
      <c r="D217" s="240"/>
      <c r="E217" s="31"/>
      <c r="F217" s="32" t="str">
        <f t="shared" si="3"/>
        <v xml:space="preserve"> </v>
      </c>
      <c r="G217" s="32"/>
      <c r="H217" s="31"/>
      <c r="I217" s="33"/>
      <c r="J217" s="33"/>
      <c r="K217" s="31"/>
      <c r="L217" s="34"/>
      <c r="M217" s="35"/>
      <c r="N217" s="35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7"/>
      <c r="AB217" s="38"/>
      <c r="AC217" s="38"/>
      <c r="AD217" s="38"/>
      <c r="AE217" s="38"/>
      <c r="AF217" s="38"/>
      <c r="AG217" s="38"/>
      <c r="AH217" s="285" t="str">
        <f>IF(ISBLANK($I217),"",VLOOKUP($I217,DATAS!$A$2:$BJ$20,51,0))</f>
        <v/>
      </c>
      <c r="AI217" s="285" t="str">
        <f>IF(ISBLANK($I217),"",VLOOKUP($I217,DATAS!$A$2:$BJ$20,52,0))</f>
        <v/>
      </c>
      <c r="AJ217" s="285" t="str">
        <f>IF(ISBLANK($I217),"",VLOOKUP($I217,DATAS!$A$2:$BJ$20,53,0))</f>
        <v/>
      </c>
      <c r="AK217" s="285" t="str">
        <f>IF(ISBLANK($I217),"",VLOOKUP($I217,DATAS!$A$2:$BJ$20,54,0))</f>
        <v/>
      </c>
      <c r="AL217" s="285" t="str">
        <f>IF(ISBLANK($I217),"",VLOOKUP($I217,DATAS!$A$2:$BJ$20,55,0))</f>
        <v/>
      </c>
      <c r="AM217" s="285" t="str">
        <f>IF(ISBLANK($I217),"",VLOOKUP($I217,DATAS!$A$2:$BJ$20,56,0))</f>
        <v/>
      </c>
      <c r="AN217" s="285" t="str">
        <f>IF(ISBLANK($I217),"",VLOOKUP($I217,DATAS!$A$2:$BJ$20,57,0))</f>
        <v/>
      </c>
      <c r="AO217" s="285" t="str">
        <f>IF(ISBLANK($I217),"",VLOOKUP($I217,DATAS!$A$2:$BJ$20,58,0))</f>
        <v/>
      </c>
    </row>
    <row r="218" spans="1:41" ht="23.25" customHeight="1" x14ac:dyDescent="0.2">
      <c r="A218" s="28" t="s">
        <v>215</v>
      </c>
      <c r="B218" s="29"/>
      <c r="C218" s="239"/>
      <c r="D218" s="240"/>
      <c r="E218" s="31"/>
      <c r="F218" s="32" t="str">
        <f t="shared" si="3"/>
        <v xml:space="preserve"> </v>
      </c>
      <c r="G218" s="32"/>
      <c r="H218" s="31"/>
      <c r="I218" s="33"/>
      <c r="J218" s="33"/>
      <c r="K218" s="31"/>
      <c r="L218" s="34"/>
      <c r="M218" s="35"/>
      <c r="N218" s="35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7"/>
      <c r="AB218" s="38"/>
      <c r="AC218" s="38"/>
      <c r="AD218" s="38"/>
      <c r="AE218" s="38"/>
      <c r="AF218" s="38"/>
      <c r="AG218" s="38"/>
      <c r="AH218" s="285" t="str">
        <f>IF(ISBLANK($I218),"",VLOOKUP($I218,DATAS!$A$2:$BJ$20,51,0))</f>
        <v/>
      </c>
      <c r="AI218" s="285" t="str">
        <f>IF(ISBLANK($I218),"",VLOOKUP($I218,DATAS!$A$2:$BJ$20,52,0))</f>
        <v/>
      </c>
      <c r="AJ218" s="285" t="str">
        <f>IF(ISBLANK($I218),"",VLOOKUP($I218,DATAS!$A$2:$BJ$20,53,0))</f>
        <v/>
      </c>
      <c r="AK218" s="285" t="str">
        <f>IF(ISBLANK($I218),"",VLOOKUP($I218,DATAS!$A$2:$BJ$20,54,0))</f>
        <v/>
      </c>
      <c r="AL218" s="285" t="str">
        <f>IF(ISBLANK($I218),"",VLOOKUP($I218,DATAS!$A$2:$BJ$20,55,0))</f>
        <v/>
      </c>
      <c r="AM218" s="285" t="str">
        <f>IF(ISBLANK($I218),"",VLOOKUP($I218,DATAS!$A$2:$BJ$20,56,0))</f>
        <v/>
      </c>
      <c r="AN218" s="285" t="str">
        <f>IF(ISBLANK($I218),"",VLOOKUP($I218,DATAS!$A$2:$BJ$20,57,0))</f>
        <v/>
      </c>
      <c r="AO218" s="285" t="str">
        <f>IF(ISBLANK($I218),"",VLOOKUP($I218,DATAS!$A$2:$BJ$20,58,0))</f>
        <v/>
      </c>
    </row>
    <row r="219" spans="1:41" ht="23.25" customHeight="1" x14ac:dyDescent="0.2">
      <c r="A219" s="28" t="s">
        <v>216</v>
      </c>
      <c r="B219" s="29"/>
      <c r="C219" s="239"/>
      <c r="D219" s="240"/>
      <c r="E219" s="31"/>
      <c r="F219" s="32" t="str">
        <f t="shared" si="3"/>
        <v xml:space="preserve"> </v>
      </c>
      <c r="G219" s="32"/>
      <c r="H219" s="31"/>
      <c r="I219" s="33"/>
      <c r="J219" s="33"/>
      <c r="K219" s="31"/>
      <c r="L219" s="34"/>
      <c r="M219" s="35"/>
      <c r="N219" s="35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7"/>
      <c r="AB219" s="38"/>
      <c r="AC219" s="38"/>
      <c r="AD219" s="38"/>
      <c r="AE219" s="38"/>
      <c r="AF219" s="38"/>
      <c r="AG219" s="38"/>
      <c r="AH219" s="285" t="str">
        <f>IF(ISBLANK($I219),"",VLOOKUP($I219,DATAS!$A$2:$BJ$20,51,0))</f>
        <v/>
      </c>
      <c r="AI219" s="285" t="str">
        <f>IF(ISBLANK($I219),"",VLOOKUP($I219,DATAS!$A$2:$BJ$20,52,0))</f>
        <v/>
      </c>
      <c r="AJ219" s="285" t="str">
        <f>IF(ISBLANK($I219),"",VLOOKUP($I219,DATAS!$A$2:$BJ$20,53,0))</f>
        <v/>
      </c>
      <c r="AK219" s="285" t="str">
        <f>IF(ISBLANK($I219),"",VLOOKUP($I219,DATAS!$A$2:$BJ$20,54,0))</f>
        <v/>
      </c>
      <c r="AL219" s="285" t="str">
        <f>IF(ISBLANK($I219),"",VLOOKUP($I219,DATAS!$A$2:$BJ$20,55,0))</f>
        <v/>
      </c>
      <c r="AM219" s="285" t="str">
        <f>IF(ISBLANK($I219),"",VLOOKUP($I219,DATAS!$A$2:$BJ$20,56,0))</f>
        <v/>
      </c>
      <c r="AN219" s="285" t="str">
        <f>IF(ISBLANK($I219),"",VLOOKUP($I219,DATAS!$A$2:$BJ$20,57,0))</f>
        <v/>
      </c>
      <c r="AO219" s="285" t="str">
        <f>IF(ISBLANK($I219),"",VLOOKUP($I219,DATAS!$A$2:$BJ$20,58,0))</f>
        <v/>
      </c>
    </row>
    <row r="220" spans="1:41" ht="23.25" customHeight="1" x14ac:dyDescent="0.2">
      <c r="A220" s="28" t="s">
        <v>217</v>
      </c>
      <c r="B220" s="29"/>
      <c r="C220" s="239"/>
      <c r="D220" s="240"/>
      <c r="E220" s="31"/>
      <c r="F220" s="32" t="str">
        <f t="shared" si="3"/>
        <v xml:space="preserve"> </v>
      </c>
      <c r="G220" s="32"/>
      <c r="H220" s="31"/>
      <c r="I220" s="33"/>
      <c r="J220" s="33"/>
      <c r="K220" s="31"/>
      <c r="L220" s="34"/>
      <c r="M220" s="35"/>
      <c r="N220" s="35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7"/>
      <c r="AB220" s="38"/>
      <c r="AC220" s="38"/>
      <c r="AD220" s="38"/>
      <c r="AE220" s="38"/>
      <c r="AF220" s="38"/>
      <c r="AG220" s="38"/>
      <c r="AH220" s="285" t="str">
        <f>IF(ISBLANK($I220),"",VLOOKUP($I220,DATAS!$A$2:$BJ$20,51,0))</f>
        <v/>
      </c>
      <c r="AI220" s="285" t="str">
        <f>IF(ISBLANK($I220),"",VLOOKUP($I220,DATAS!$A$2:$BJ$20,52,0))</f>
        <v/>
      </c>
      <c r="AJ220" s="285" t="str">
        <f>IF(ISBLANK($I220),"",VLOOKUP($I220,DATAS!$A$2:$BJ$20,53,0))</f>
        <v/>
      </c>
      <c r="AK220" s="285" t="str">
        <f>IF(ISBLANK($I220),"",VLOOKUP($I220,DATAS!$A$2:$BJ$20,54,0))</f>
        <v/>
      </c>
      <c r="AL220" s="285" t="str">
        <f>IF(ISBLANK($I220),"",VLOOKUP($I220,DATAS!$A$2:$BJ$20,55,0))</f>
        <v/>
      </c>
      <c r="AM220" s="285" t="str">
        <f>IF(ISBLANK($I220),"",VLOOKUP($I220,DATAS!$A$2:$BJ$20,56,0))</f>
        <v/>
      </c>
      <c r="AN220" s="285" t="str">
        <f>IF(ISBLANK($I220),"",VLOOKUP($I220,DATAS!$A$2:$BJ$20,57,0))</f>
        <v/>
      </c>
      <c r="AO220" s="285" t="str">
        <f>IF(ISBLANK($I220),"",VLOOKUP($I220,DATAS!$A$2:$BJ$20,58,0))</f>
        <v/>
      </c>
    </row>
    <row r="221" spans="1:41" ht="23.25" customHeight="1" x14ac:dyDescent="0.2">
      <c r="A221" s="28" t="s">
        <v>218</v>
      </c>
      <c r="B221" s="29"/>
      <c r="C221" s="239"/>
      <c r="D221" s="240"/>
      <c r="E221" s="31"/>
      <c r="F221" s="32" t="str">
        <f t="shared" si="3"/>
        <v xml:space="preserve"> </v>
      </c>
      <c r="G221" s="32"/>
      <c r="H221" s="31"/>
      <c r="I221" s="33"/>
      <c r="J221" s="33"/>
      <c r="K221" s="31"/>
      <c r="L221" s="34"/>
      <c r="M221" s="35"/>
      <c r="N221" s="35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7"/>
      <c r="AB221" s="38"/>
      <c r="AC221" s="38"/>
      <c r="AD221" s="38"/>
      <c r="AE221" s="38"/>
      <c r="AF221" s="38"/>
      <c r="AG221" s="38"/>
      <c r="AH221" s="285" t="str">
        <f>IF(ISBLANK($I221),"",VLOOKUP($I221,DATAS!$A$2:$BJ$20,51,0))</f>
        <v/>
      </c>
      <c r="AI221" s="285" t="str">
        <f>IF(ISBLANK($I221),"",VLOOKUP($I221,DATAS!$A$2:$BJ$20,52,0))</f>
        <v/>
      </c>
      <c r="AJ221" s="285" t="str">
        <f>IF(ISBLANK($I221),"",VLOOKUP($I221,DATAS!$A$2:$BJ$20,53,0))</f>
        <v/>
      </c>
      <c r="AK221" s="285" t="str">
        <f>IF(ISBLANK($I221),"",VLOOKUP($I221,DATAS!$A$2:$BJ$20,54,0))</f>
        <v/>
      </c>
      <c r="AL221" s="285" t="str">
        <f>IF(ISBLANK($I221),"",VLOOKUP($I221,DATAS!$A$2:$BJ$20,55,0))</f>
        <v/>
      </c>
      <c r="AM221" s="285" t="str">
        <f>IF(ISBLANK($I221),"",VLOOKUP($I221,DATAS!$A$2:$BJ$20,56,0))</f>
        <v/>
      </c>
      <c r="AN221" s="285" t="str">
        <f>IF(ISBLANK($I221),"",VLOOKUP($I221,DATAS!$A$2:$BJ$20,57,0))</f>
        <v/>
      </c>
      <c r="AO221" s="285" t="str">
        <f>IF(ISBLANK($I221),"",VLOOKUP($I221,DATAS!$A$2:$BJ$20,58,0))</f>
        <v/>
      </c>
    </row>
    <row r="222" spans="1:41" ht="23.25" customHeight="1" x14ac:dyDescent="0.2">
      <c r="A222" s="28" t="s">
        <v>219</v>
      </c>
      <c r="B222" s="29"/>
      <c r="C222" s="239"/>
      <c r="D222" s="240"/>
      <c r="E222" s="31"/>
      <c r="F222" s="32" t="str">
        <f t="shared" si="3"/>
        <v xml:space="preserve"> </v>
      </c>
      <c r="G222" s="32"/>
      <c r="H222" s="31"/>
      <c r="I222" s="33"/>
      <c r="J222" s="33"/>
      <c r="K222" s="31"/>
      <c r="L222" s="34"/>
      <c r="M222" s="35"/>
      <c r="N222" s="35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7"/>
      <c r="AB222" s="38"/>
      <c r="AC222" s="38"/>
      <c r="AD222" s="38"/>
      <c r="AE222" s="38"/>
      <c r="AF222" s="38"/>
      <c r="AG222" s="38"/>
      <c r="AH222" s="285" t="str">
        <f>IF(ISBLANK($I222),"",VLOOKUP($I222,DATAS!$A$2:$BJ$20,51,0))</f>
        <v/>
      </c>
      <c r="AI222" s="285" t="str">
        <f>IF(ISBLANK($I222),"",VLOOKUP($I222,DATAS!$A$2:$BJ$20,52,0))</f>
        <v/>
      </c>
      <c r="AJ222" s="285" t="str">
        <f>IF(ISBLANK($I222),"",VLOOKUP($I222,DATAS!$A$2:$BJ$20,53,0))</f>
        <v/>
      </c>
      <c r="AK222" s="285" t="str">
        <f>IF(ISBLANK($I222),"",VLOOKUP($I222,DATAS!$A$2:$BJ$20,54,0))</f>
        <v/>
      </c>
      <c r="AL222" s="285" t="str">
        <f>IF(ISBLANK($I222),"",VLOOKUP($I222,DATAS!$A$2:$BJ$20,55,0))</f>
        <v/>
      </c>
      <c r="AM222" s="285" t="str">
        <f>IF(ISBLANK($I222),"",VLOOKUP($I222,DATAS!$A$2:$BJ$20,56,0))</f>
        <v/>
      </c>
      <c r="AN222" s="285" t="str">
        <f>IF(ISBLANK($I222),"",VLOOKUP($I222,DATAS!$A$2:$BJ$20,57,0))</f>
        <v/>
      </c>
      <c r="AO222" s="285" t="str">
        <f>IF(ISBLANK($I222),"",VLOOKUP($I222,DATAS!$A$2:$BJ$20,58,0))</f>
        <v/>
      </c>
    </row>
    <row r="223" spans="1:41" ht="23.25" customHeight="1" x14ac:dyDescent="0.2">
      <c r="A223" s="28" t="s">
        <v>220</v>
      </c>
      <c r="B223" s="29"/>
      <c r="C223" s="239"/>
      <c r="D223" s="240"/>
      <c r="E223" s="31"/>
      <c r="F223" s="32" t="str">
        <f t="shared" si="3"/>
        <v xml:space="preserve"> </v>
      </c>
      <c r="G223" s="32"/>
      <c r="H223" s="31"/>
      <c r="I223" s="33"/>
      <c r="J223" s="33"/>
      <c r="K223" s="31"/>
      <c r="L223" s="34"/>
      <c r="M223" s="35"/>
      <c r="N223" s="35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7"/>
      <c r="AB223" s="38"/>
      <c r="AC223" s="38"/>
      <c r="AD223" s="38"/>
      <c r="AE223" s="38"/>
      <c r="AF223" s="38"/>
      <c r="AG223" s="38"/>
      <c r="AH223" s="285" t="str">
        <f>IF(ISBLANK($I223),"",VLOOKUP($I223,DATAS!$A$2:$BJ$20,51,0))</f>
        <v/>
      </c>
      <c r="AI223" s="285" t="str">
        <f>IF(ISBLANK($I223),"",VLOOKUP($I223,DATAS!$A$2:$BJ$20,52,0))</f>
        <v/>
      </c>
      <c r="AJ223" s="285" t="str">
        <f>IF(ISBLANK($I223),"",VLOOKUP($I223,DATAS!$A$2:$BJ$20,53,0))</f>
        <v/>
      </c>
      <c r="AK223" s="285" t="str">
        <f>IF(ISBLANK($I223),"",VLOOKUP($I223,DATAS!$A$2:$BJ$20,54,0))</f>
        <v/>
      </c>
      <c r="AL223" s="285" t="str">
        <f>IF(ISBLANK($I223),"",VLOOKUP($I223,DATAS!$A$2:$BJ$20,55,0))</f>
        <v/>
      </c>
      <c r="AM223" s="285" t="str">
        <f>IF(ISBLANK($I223),"",VLOOKUP($I223,DATAS!$A$2:$BJ$20,56,0))</f>
        <v/>
      </c>
      <c r="AN223" s="285" t="str">
        <f>IF(ISBLANK($I223),"",VLOOKUP($I223,DATAS!$A$2:$BJ$20,57,0))</f>
        <v/>
      </c>
      <c r="AO223" s="285" t="str">
        <f>IF(ISBLANK($I223),"",VLOOKUP($I223,DATAS!$A$2:$BJ$20,58,0))</f>
        <v/>
      </c>
    </row>
    <row r="224" spans="1:41" ht="23.25" customHeight="1" x14ac:dyDescent="0.2">
      <c r="A224" s="28" t="s">
        <v>221</v>
      </c>
      <c r="B224" s="29"/>
      <c r="C224" s="239"/>
      <c r="D224" s="240"/>
      <c r="E224" s="31"/>
      <c r="F224" s="32" t="str">
        <f t="shared" si="3"/>
        <v xml:space="preserve"> </v>
      </c>
      <c r="G224" s="32"/>
      <c r="H224" s="31"/>
      <c r="I224" s="33"/>
      <c r="J224" s="33"/>
      <c r="K224" s="31"/>
      <c r="L224" s="34"/>
      <c r="M224" s="35"/>
      <c r="N224" s="35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7"/>
      <c r="AB224" s="38"/>
      <c r="AC224" s="38"/>
      <c r="AD224" s="38"/>
      <c r="AE224" s="38"/>
      <c r="AF224" s="38"/>
      <c r="AG224" s="38"/>
      <c r="AH224" s="285" t="str">
        <f>IF(ISBLANK($I224),"",VLOOKUP($I224,DATAS!$A$2:$BJ$20,51,0))</f>
        <v/>
      </c>
      <c r="AI224" s="285" t="str">
        <f>IF(ISBLANK($I224),"",VLOOKUP($I224,DATAS!$A$2:$BJ$20,52,0))</f>
        <v/>
      </c>
      <c r="AJ224" s="285" t="str">
        <f>IF(ISBLANK($I224),"",VLOOKUP($I224,DATAS!$A$2:$BJ$20,53,0))</f>
        <v/>
      </c>
      <c r="AK224" s="285" t="str">
        <f>IF(ISBLANK($I224),"",VLOOKUP($I224,DATAS!$A$2:$BJ$20,54,0))</f>
        <v/>
      </c>
      <c r="AL224" s="285" t="str">
        <f>IF(ISBLANK($I224),"",VLOOKUP($I224,DATAS!$A$2:$BJ$20,55,0))</f>
        <v/>
      </c>
      <c r="AM224" s="285" t="str">
        <f>IF(ISBLANK($I224),"",VLOOKUP($I224,DATAS!$A$2:$BJ$20,56,0))</f>
        <v/>
      </c>
      <c r="AN224" s="285" t="str">
        <f>IF(ISBLANK($I224),"",VLOOKUP($I224,DATAS!$A$2:$BJ$20,57,0))</f>
        <v/>
      </c>
      <c r="AO224" s="285" t="str">
        <f>IF(ISBLANK($I224),"",VLOOKUP($I224,DATAS!$A$2:$BJ$20,58,0))</f>
        <v/>
      </c>
    </row>
    <row r="225" spans="1:41" ht="23.25" customHeight="1" x14ac:dyDescent="0.2">
      <c r="A225" s="28" t="s">
        <v>222</v>
      </c>
      <c r="B225" s="29"/>
      <c r="C225" s="239"/>
      <c r="D225" s="240"/>
      <c r="E225" s="31"/>
      <c r="F225" s="32" t="str">
        <f t="shared" si="3"/>
        <v xml:space="preserve"> </v>
      </c>
      <c r="G225" s="32"/>
      <c r="H225" s="31"/>
      <c r="I225" s="33"/>
      <c r="J225" s="33"/>
      <c r="K225" s="31"/>
      <c r="L225" s="34"/>
      <c r="M225" s="35"/>
      <c r="N225" s="35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7"/>
      <c r="AB225" s="38"/>
      <c r="AC225" s="38"/>
      <c r="AD225" s="38"/>
      <c r="AE225" s="38"/>
      <c r="AF225" s="38"/>
      <c r="AG225" s="38"/>
      <c r="AH225" s="285" t="str">
        <f>IF(ISBLANK($I225),"",VLOOKUP($I225,DATAS!$A$2:$BJ$20,51,0))</f>
        <v/>
      </c>
      <c r="AI225" s="285" t="str">
        <f>IF(ISBLANK($I225),"",VLOOKUP($I225,DATAS!$A$2:$BJ$20,52,0))</f>
        <v/>
      </c>
      <c r="AJ225" s="285" t="str">
        <f>IF(ISBLANK($I225),"",VLOOKUP($I225,DATAS!$A$2:$BJ$20,53,0))</f>
        <v/>
      </c>
      <c r="AK225" s="285" t="str">
        <f>IF(ISBLANK($I225),"",VLOOKUP($I225,DATAS!$A$2:$BJ$20,54,0))</f>
        <v/>
      </c>
      <c r="AL225" s="285" t="str">
        <f>IF(ISBLANK($I225),"",VLOOKUP($I225,DATAS!$A$2:$BJ$20,55,0))</f>
        <v/>
      </c>
      <c r="AM225" s="285" t="str">
        <f>IF(ISBLANK($I225),"",VLOOKUP($I225,DATAS!$A$2:$BJ$20,56,0))</f>
        <v/>
      </c>
      <c r="AN225" s="285" t="str">
        <f>IF(ISBLANK($I225),"",VLOOKUP($I225,DATAS!$A$2:$BJ$20,57,0))</f>
        <v/>
      </c>
      <c r="AO225" s="285" t="str">
        <f>IF(ISBLANK($I225),"",VLOOKUP($I225,DATAS!$A$2:$BJ$20,58,0))</f>
        <v/>
      </c>
    </row>
    <row r="226" spans="1:41" ht="23.25" customHeight="1" x14ac:dyDescent="0.2">
      <c r="A226" s="28" t="s">
        <v>223</v>
      </c>
      <c r="B226" s="29"/>
      <c r="C226" s="239"/>
      <c r="D226" s="240"/>
      <c r="E226" s="31"/>
      <c r="F226" s="32" t="str">
        <f t="shared" si="3"/>
        <v xml:space="preserve"> </v>
      </c>
      <c r="G226" s="32"/>
      <c r="H226" s="31"/>
      <c r="I226" s="33"/>
      <c r="J226" s="33"/>
      <c r="K226" s="31"/>
      <c r="L226" s="34"/>
      <c r="M226" s="35"/>
      <c r="N226" s="35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7"/>
      <c r="AB226" s="38"/>
      <c r="AC226" s="38"/>
      <c r="AD226" s="38"/>
      <c r="AE226" s="38"/>
      <c r="AF226" s="38"/>
      <c r="AG226" s="38"/>
      <c r="AH226" s="285" t="str">
        <f>IF(ISBLANK($I226),"",VLOOKUP($I226,DATAS!$A$2:$BJ$20,51,0))</f>
        <v/>
      </c>
      <c r="AI226" s="285" t="str">
        <f>IF(ISBLANK($I226),"",VLOOKUP($I226,DATAS!$A$2:$BJ$20,52,0))</f>
        <v/>
      </c>
      <c r="AJ226" s="285" t="str">
        <f>IF(ISBLANK($I226),"",VLOOKUP($I226,DATAS!$A$2:$BJ$20,53,0))</f>
        <v/>
      </c>
      <c r="AK226" s="285" t="str">
        <f>IF(ISBLANK($I226),"",VLOOKUP($I226,DATAS!$A$2:$BJ$20,54,0))</f>
        <v/>
      </c>
      <c r="AL226" s="285" t="str">
        <f>IF(ISBLANK($I226),"",VLOOKUP($I226,DATAS!$A$2:$BJ$20,55,0))</f>
        <v/>
      </c>
      <c r="AM226" s="285" t="str">
        <f>IF(ISBLANK($I226),"",VLOOKUP($I226,DATAS!$A$2:$BJ$20,56,0))</f>
        <v/>
      </c>
      <c r="AN226" s="285" t="str">
        <f>IF(ISBLANK($I226),"",VLOOKUP($I226,DATAS!$A$2:$BJ$20,57,0))</f>
        <v/>
      </c>
      <c r="AO226" s="285" t="str">
        <f>IF(ISBLANK($I226),"",VLOOKUP($I226,DATAS!$A$2:$BJ$20,58,0))</f>
        <v/>
      </c>
    </row>
    <row r="227" spans="1:41" ht="23.25" customHeight="1" x14ac:dyDescent="0.2">
      <c r="A227" s="28" t="s">
        <v>224</v>
      </c>
      <c r="B227" s="29"/>
      <c r="C227" s="239"/>
      <c r="D227" s="240"/>
      <c r="E227" s="31"/>
      <c r="F227" s="32" t="str">
        <f t="shared" si="3"/>
        <v xml:space="preserve"> </v>
      </c>
      <c r="G227" s="32"/>
      <c r="H227" s="31"/>
      <c r="I227" s="33"/>
      <c r="J227" s="33"/>
      <c r="K227" s="31"/>
      <c r="L227" s="34"/>
      <c r="M227" s="35"/>
      <c r="N227" s="35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7"/>
      <c r="AB227" s="38"/>
      <c r="AC227" s="38"/>
      <c r="AD227" s="38"/>
      <c r="AE227" s="38"/>
      <c r="AF227" s="38"/>
      <c r="AG227" s="38"/>
      <c r="AH227" s="285" t="str">
        <f>IF(ISBLANK($I227),"",VLOOKUP($I227,DATAS!$A$2:$BJ$20,51,0))</f>
        <v/>
      </c>
      <c r="AI227" s="285" t="str">
        <f>IF(ISBLANK($I227),"",VLOOKUP($I227,DATAS!$A$2:$BJ$20,52,0))</f>
        <v/>
      </c>
      <c r="AJ227" s="285" t="str">
        <f>IF(ISBLANK($I227),"",VLOOKUP($I227,DATAS!$A$2:$BJ$20,53,0))</f>
        <v/>
      </c>
      <c r="AK227" s="285" t="str">
        <f>IF(ISBLANK($I227),"",VLOOKUP($I227,DATAS!$A$2:$BJ$20,54,0))</f>
        <v/>
      </c>
      <c r="AL227" s="285" t="str">
        <f>IF(ISBLANK($I227),"",VLOOKUP($I227,DATAS!$A$2:$BJ$20,55,0))</f>
        <v/>
      </c>
      <c r="AM227" s="285" t="str">
        <f>IF(ISBLANK($I227),"",VLOOKUP($I227,DATAS!$A$2:$BJ$20,56,0))</f>
        <v/>
      </c>
      <c r="AN227" s="285" t="str">
        <f>IF(ISBLANK($I227),"",VLOOKUP($I227,DATAS!$A$2:$BJ$20,57,0))</f>
        <v/>
      </c>
      <c r="AO227" s="285" t="str">
        <f>IF(ISBLANK($I227),"",VLOOKUP($I227,DATAS!$A$2:$BJ$20,58,0))</f>
        <v/>
      </c>
    </row>
    <row r="228" spans="1:41" ht="23.25" customHeight="1" x14ac:dyDescent="0.2">
      <c r="A228" s="28" t="s">
        <v>225</v>
      </c>
      <c r="B228" s="29"/>
      <c r="C228" s="239"/>
      <c r="D228" s="240"/>
      <c r="E228" s="31"/>
      <c r="F228" s="32" t="str">
        <f t="shared" si="3"/>
        <v xml:space="preserve"> </v>
      </c>
      <c r="G228" s="32"/>
      <c r="H228" s="31"/>
      <c r="I228" s="33"/>
      <c r="J228" s="33"/>
      <c r="K228" s="31"/>
      <c r="L228" s="34"/>
      <c r="M228" s="35"/>
      <c r="N228" s="35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7"/>
      <c r="AB228" s="38"/>
      <c r="AC228" s="38"/>
      <c r="AD228" s="38"/>
      <c r="AE228" s="38"/>
      <c r="AF228" s="38"/>
      <c r="AG228" s="38"/>
      <c r="AH228" s="285" t="str">
        <f>IF(ISBLANK($I228),"",VLOOKUP($I228,DATAS!$A$2:$BJ$20,51,0))</f>
        <v/>
      </c>
      <c r="AI228" s="285" t="str">
        <f>IF(ISBLANK($I228),"",VLOOKUP($I228,DATAS!$A$2:$BJ$20,52,0))</f>
        <v/>
      </c>
      <c r="AJ228" s="285" t="str">
        <f>IF(ISBLANK($I228),"",VLOOKUP($I228,DATAS!$A$2:$BJ$20,53,0))</f>
        <v/>
      </c>
      <c r="AK228" s="285" t="str">
        <f>IF(ISBLANK($I228),"",VLOOKUP($I228,DATAS!$A$2:$BJ$20,54,0))</f>
        <v/>
      </c>
      <c r="AL228" s="285" t="str">
        <f>IF(ISBLANK($I228),"",VLOOKUP($I228,DATAS!$A$2:$BJ$20,55,0))</f>
        <v/>
      </c>
      <c r="AM228" s="285" t="str">
        <f>IF(ISBLANK($I228),"",VLOOKUP($I228,DATAS!$A$2:$BJ$20,56,0))</f>
        <v/>
      </c>
      <c r="AN228" s="285" t="str">
        <f>IF(ISBLANK($I228),"",VLOOKUP($I228,DATAS!$A$2:$BJ$20,57,0))</f>
        <v/>
      </c>
      <c r="AO228" s="285" t="str">
        <f>IF(ISBLANK($I228),"",VLOOKUP($I228,DATAS!$A$2:$BJ$20,58,0))</f>
        <v/>
      </c>
    </row>
    <row r="229" spans="1:41" ht="23.25" customHeight="1" x14ac:dyDescent="0.2">
      <c r="A229" s="28" t="s">
        <v>226</v>
      </c>
      <c r="B229" s="29"/>
      <c r="C229" s="239"/>
      <c r="D229" s="240"/>
      <c r="E229" s="31"/>
      <c r="F229" s="32" t="str">
        <f t="shared" si="3"/>
        <v xml:space="preserve"> </v>
      </c>
      <c r="G229" s="32"/>
      <c r="H229" s="31"/>
      <c r="I229" s="33"/>
      <c r="J229" s="33"/>
      <c r="K229" s="31"/>
      <c r="L229" s="34"/>
      <c r="M229" s="35"/>
      <c r="N229" s="35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7"/>
      <c r="AB229" s="38"/>
      <c r="AC229" s="38"/>
      <c r="AD229" s="38"/>
      <c r="AE229" s="38"/>
      <c r="AF229" s="38"/>
      <c r="AG229" s="38"/>
      <c r="AH229" s="285" t="str">
        <f>IF(ISBLANK($I229),"",VLOOKUP($I229,DATAS!$A$2:$BJ$20,51,0))</f>
        <v/>
      </c>
      <c r="AI229" s="285" t="str">
        <f>IF(ISBLANK($I229),"",VLOOKUP($I229,DATAS!$A$2:$BJ$20,52,0))</f>
        <v/>
      </c>
      <c r="AJ229" s="285" t="str">
        <f>IF(ISBLANK($I229),"",VLOOKUP($I229,DATAS!$A$2:$BJ$20,53,0))</f>
        <v/>
      </c>
      <c r="AK229" s="285" t="str">
        <f>IF(ISBLANK($I229),"",VLOOKUP($I229,DATAS!$A$2:$BJ$20,54,0))</f>
        <v/>
      </c>
      <c r="AL229" s="285" t="str">
        <f>IF(ISBLANK($I229),"",VLOOKUP($I229,DATAS!$A$2:$BJ$20,55,0))</f>
        <v/>
      </c>
      <c r="AM229" s="285" t="str">
        <f>IF(ISBLANK($I229),"",VLOOKUP($I229,DATAS!$A$2:$BJ$20,56,0))</f>
        <v/>
      </c>
      <c r="AN229" s="285" t="str">
        <f>IF(ISBLANK($I229),"",VLOOKUP($I229,DATAS!$A$2:$BJ$20,57,0))</f>
        <v/>
      </c>
      <c r="AO229" s="285" t="str">
        <f>IF(ISBLANK($I229),"",VLOOKUP($I229,DATAS!$A$2:$BJ$20,58,0))</f>
        <v/>
      </c>
    </row>
    <row r="230" spans="1:41" ht="23.25" customHeight="1" x14ac:dyDescent="0.2">
      <c r="A230" s="28" t="s">
        <v>227</v>
      </c>
      <c r="B230" s="29"/>
      <c r="C230" s="239"/>
      <c r="D230" s="240"/>
      <c r="E230" s="31"/>
      <c r="F230" s="32" t="str">
        <f t="shared" si="3"/>
        <v xml:space="preserve"> </v>
      </c>
      <c r="G230" s="32"/>
      <c r="H230" s="31"/>
      <c r="I230" s="33"/>
      <c r="J230" s="33"/>
      <c r="K230" s="31"/>
      <c r="L230" s="34"/>
      <c r="M230" s="35"/>
      <c r="N230" s="35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7"/>
      <c r="AB230" s="38"/>
      <c r="AC230" s="38"/>
      <c r="AD230" s="38"/>
      <c r="AE230" s="38"/>
      <c r="AF230" s="38"/>
      <c r="AG230" s="38"/>
      <c r="AH230" s="285" t="str">
        <f>IF(ISBLANK($I230),"",VLOOKUP($I230,DATAS!$A$2:$BJ$20,51,0))</f>
        <v/>
      </c>
      <c r="AI230" s="285" t="str">
        <f>IF(ISBLANK($I230),"",VLOOKUP($I230,DATAS!$A$2:$BJ$20,52,0))</f>
        <v/>
      </c>
      <c r="AJ230" s="285" t="str">
        <f>IF(ISBLANK($I230),"",VLOOKUP($I230,DATAS!$A$2:$BJ$20,53,0))</f>
        <v/>
      </c>
      <c r="AK230" s="285" t="str">
        <f>IF(ISBLANK($I230),"",VLOOKUP($I230,DATAS!$A$2:$BJ$20,54,0))</f>
        <v/>
      </c>
      <c r="AL230" s="285" t="str">
        <f>IF(ISBLANK($I230),"",VLOOKUP($I230,DATAS!$A$2:$BJ$20,55,0))</f>
        <v/>
      </c>
      <c r="AM230" s="285" t="str">
        <f>IF(ISBLANK($I230),"",VLOOKUP($I230,DATAS!$A$2:$BJ$20,56,0))</f>
        <v/>
      </c>
      <c r="AN230" s="285" t="str">
        <f>IF(ISBLANK($I230),"",VLOOKUP($I230,DATAS!$A$2:$BJ$20,57,0))</f>
        <v/>
      </c>
      <c r="AO230" s="285" t="str">
        <f>IF(ISBLANK($I230),"",VLOOKUP($I230,DATAS!$A$2:$BJ$20,58,0))</f>
        <v/>
      </c>
    </row>
    <row r="231" spans="1:41" ht="23.25" customHeight="1" x14ac:dyDescent="0.2">
      <c r="A231" s="28" t="s">
        <v>228</v>
      </c>
      <c r="B231" s="29"/>
      <c r="C231" s="239"/>
      <c r="D231" s="240"/>
      <c r="E231" s="31"/>
      <c r="F231" s="32" t="str">
        <f t="shared" si="3"/>
        <v xml:space="preserve"> </v>
      </c>
      <c r="G231" s="32"/>
      <c r="H231" s="31"/>
      <c r="I231" s="33"/>
      <c r="J231" s="33"/>
      <c r="K231" s="31"/>
      <c r="L231" s="34"/>
      <c r="M231" s="35"/>
      <c r="N231" s="35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7"/>
      <c r="AB231" s="38"/>
      <c r="AC231" s="38"/>
      <c r="AD231" s="38"/>
      <c r="AE231" s="38"/>
      <c r="AF231" s="38"/>
      <c r="AG231" s="38"/>
      <c r="AH231" s="285" t="str">
        <f>IF(ISBLANK($I231),"",VLOOKUP($I231,DATAS!$A$2:$BJ$20,51,0))</f>
        <v/>
      </c>
      <c r="AI231" s="285" t="str">
        <f>IF(ISBLANK($I231),"",VLOOKUP($I231,DATAS!$A$2:$BJ$20,52,0))</f>
        <v/>
      </c>
      <c r="AJ231" s="285" t="str">
        <f>IF(ISBLANK($I231),"",VLOOKUP($I231,DATAS!$A$2:$BJ$20,53,0))</f>
        <v/>
      </c>
      <c r="AK231" s="285" t="str">
        <f>IF(ISBLANK($I231),"",VLOOKUP($I231,DATAS!$A$2:$BJ$20,54,0))</f>
        <v/>
      </c>
      <c r="AL231" s="285" t="str">
        <f>IF(ISBLANK($I231),"",VLOOKUP($I231,DATAS!$A$2:$BJ$20,55,0))</f>
        <v/>
      </c>
      <c r="AM231" s="285" t="str">
        <f>IF(ISBLANK($I231),"",VLOOKUP($I231,DATAS!$A$2:$BJ$20,56,0))</f>
        <v/>
      </c>
      <c r="AN231" s="285" t="str">
        <f>IF(ISBLANK($I231),"",VLOOKUP($I231,DATAS!$A$2:$BJ$20,57,0))</f>
        <v/>
      </c>
      <c r="AO231" s="285" t="str">
        <f>IF(ISBLANK($I231),"",VLOOKUP($I231,DATAS!$A$2:$BJ$20,58,0))</f>
        <v/>
      </c>
    </row>
    <row r="232" spans="1:41" ht="23.25" customHeight="1" x14ac:dyDescent="0.2">
      <c r="A232" s="28" t="s">
        <v>229</v>
      </c>
      <c r="B232" s="29"/>
      <c r="C232" s="30"/>
      <c r="D232" s="31"/>
      <c r="E232" s="31"/>
      <c r="F232" s="32" t="str">
        <f t="shared" si="3"/>
        <v xml:space="preserve"> </v>
      </c>
      <c r="G232" s="32"/>
      <c r="H232" s="31"/>
      <c r="I232" s="33"/>
      <c r="J232" s="33"/>
      <c r="K232" s="31"/>
      <c r="L232" s="34"/>
      <c r="M232" s="35"/>
      <c r="N232" s="35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7"/>
      <c r="AB232" s="38"/>
      <c r="AC232" s="38"/>
      <c r="AD232" s="38"/>
      <c r="AE232" s="38"/>
      <c r="AF232" s="38"/>
      <c r="AG232" s="38"/>
      <c r="AH232" s="285" t="str">
        <f>IF(ISBLANK($I232),"",VLOOKUP($I232,DATAS!$A$2:$BJ$20,51,0))</f>
        <v/>
      </c>
      <c r="AI232" s="285" t="str">
        <f>IF(ISBLANK($I232),"",VLOOKUP($I232,DATAS!$A$2:$BJ$20,52,0))</f>
        <v/>
      </c>
      <c r="AJ232" s="285" t="str">
        <f>IF(ISBLANK($I232),"",VLOOKUP($I232,DATAS!$A$2:$BJ$20,53,0))</f>
        <v/>
      </c>
      <c r="AK232" s="285" t="str">
        <f>IF(ISBLANK($I232),"",VLOOKUP($I232,DATAS!$A$2:$BJ$20,54,0))</f>
        <v/>
      </c>
      <c r="AL232" s="285" t="str">
        <f>IF(ISBLANK($I232),"",VLOOKUP($I232,DATAS!$A$2:$BJ$20,55,0))</f>
        <v/>
      </c>
      <c r="AM232" s="285" t="str">
        <f>IF(ISBLANK($I232),"",VLOOKUP($I232,DATAS!$A$2:$BJ$20,56,0))</f>
        <v/>
      </c>
      <c r="AN232" s="285" t="str">
        <f>IF(ISBLANK($I232),"",VLOOKUP($I232,DATAS!$A$2:$BJ$20,57,0))</f>
        <v/>
      </c>
      <c r="AO232" s="285" t="str">
        <f>IF(ISBLANK($I232),"",VLOOKUP($I232,DATAS!$A$2:$BJ$20,58,0))</f>
        <v/>
      </c>
    </row>
    <row r="233" spans="1:41" ht="23.25" customHeight="1" x14ac:dyDescent="0.2">
      <c r="A233" s="28" t="s">
        <v>230</v>
      </c>
      <c r="B233" s="29"/>
      <c r="C233" s="30"/>
      <c r="D233" s="31"/>
      <c r="E233" s="31"/>
      <c r="F233" s="32" t="str">
        <f t="shared" si="3"/>
        <v xml:space="preserve"> </v>
      </c>
      <c r="G233" s="32"/>
      <c r="H233" s="31"/>
      <c r="I233" s="33"/>
      <c r="J233" s="33"/>
      <c r="K233" s="31"/>
      <c r="L233" s="34"/>
      <c r="M233" s="35"/>
      <c r="N233" s="35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7"/>
      <c r="AB233" s="38"/>
      <c r="AC233" s="38"/>
      <c r="AD233" s="38"/>
      <c r="AE233" s="38"/>
      <c r="AF233" s="38"/>
      <c r="AG233" s="38"/>
      <c r="AH233" s="285" t="str">
        <f>IF(ISBLANK($I233),"",VLOOKUP($I233,DATAS!$A$2:$BJ$20,51,0))</f>
        <v/>
      </c>
      <c r="AI233" s="285" t="str">
        <f>IF(ISBLANK($I233),"",VLOOKUP($I233,DATAS!$A$2:$BJ$20,52,0))</f>
        <v/>
      </c>
      <c r="AJ233" s="285" t="str">
        <f>IF(ISBLANK($I233),"",VLOOKUP($I233,DATAS!$A$2:$BJ$20,53,0))</f>
        <v/>
      </c>
      <c r="AK233" s="285" t="str">
        <f>IF(ISBLANK($I233),"",VLOOKUP($I233,DATAS!$A$2:$BJ$20,54,0))</f>
        <v/>
      </c>
      <c r="AL233" s="285" t="str">
        <f>IF(ISBLANK($I233),"",VLOOKUP($I233,DATAS!$A$2:$BJ$20,55,0))</f>
        <v/>
      </c>
      <c r="AM233" s="285" t="str">
        <f>IF(ISBLANK($I233),"",VLOOKUP($I233,DATAS!$A$2:$BJ$20,56,0))</f>
        <v/>
      </c>
      <c r="AN233" s="285" t="str">
        <f>IF(ISBLANK($I233),"",VLOOKUP($I233,DATAS!$A$2:$BJ$20,57,0))</f>
        <v/>
      </c>
      <c r="AO233" s="285" t="str">
        <f>IF(ISBLANK($I233),"",VLOOKUP($I233,DATAS!$A$2:$BJ$20,58,0))</f>
        <v/>
      </c>
    </row>
    <row r="234" spans="1:41" ht="23.25" customHeight="1" x14ac:dyDescent="0.2">
      <c r="A234" s="28" t="s">
        <v>231</v>
      </c>
      <c r="B234" s="29"/>
      <c r="C234" s="30"/>
      <c r="D234" s="31"/>
      <c r="E234" s="31"/>
      <c r="F234" s="32" t="str">
        <f t="shared" si="3"/>
        <v xml:space="preserve"> </v>
      </c>
      <c r="G234" s="32"/>
      <c r="H234" s="31"/>
      <c r="I234" s="33"/>
      <c r="J234" s="33"/>
      <c r="K234" s="31"/>
      <c r="L234" s="34"/>
      <c r="M234" s="35"/>
      <c r="N234" s="35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7"/>
      <c r="AB234" s="38"/>
      <c r="AC234" s="38"/>
      <c r="AD234" s="38"/>
      <c r="AE234" s="38"/>
      <c r="AF234" s="38"/>
      <c r="AG234" s="38"/>
      <c r="AH234" s="285" t="str">
        <f>IF(ISBLANK($I234),"",VLOOKUP($I234,DATAS!$A$2:$BJ$20,51,0))</f>
        <v/>
      </c>
      <c r="AI234" s="285" t="str">
        <f>IF(ISBLANK($I234),"",VLOOKUP($I234,DATAS!$A$2:$BJ$20,52,0))</f>
        <v/>
      </c>
      <c r="AJ234" s="285" t="str">
        <f>IF(ISBLANK($I234),"",VLOOKUP($I234,DATAS!$A$2:$BJ$20,53,0))</f>
        <v/>
      </c>
      <c r="AK234" s="285" t="str">
        <f>IF(ISBLANK($I234),"",VLOOKUP($I234,DATAS!$A$2:$BJ$20,54,0))</f>
        <v/>
      </c>
      <c r="AL234" s="285" t="str">
        <f>IF(ISBLANK($I234),"",VLOOKUP($I234,DATAS!$A$2:$BJ$20,55,0))</f>
        <v/>
      </c>
      <c r="AM234" s="285" t="str">
        <f>IF(ISBLANK($I234),"",VLOOKUP($I234,DATAS!$A$2:$BJ$20,56,0))</f>
        <v/>
      </c>
      <c r="AN234" s="285" t="str">
        <f>IF(ISBLANK($I234),"",VLOOKUP($I234,DATAS!$A$2:$BJ$20,57,0))</f>
        <v/>
      </c>
      <c r="AO234" s="285" t="str">
        <f>IF(ISBLANK($I234),"",VLOOKUP($I234,DATAS!$A$2:$BJ$20,58,0))</f>
        <v/>
      </c>
    </row>
    <row r="235" spans="1:41" ht="23.25" customHeight="1" x14ac:dyDescent="0.2">
      <c r="A235" s="28" t="s">
        <v>232</v>
      </c>
      <c r="B235" s="29"/>
      <c r="C235" s="30"/>
      <c r="D235" s="31"/>
      <c r="E235" s="31"/>
      <c r="F235" s="32" t="str">
        <f t="shared" si="3"/>
        <v xml:space="preserve"> </v>
      </c>
      <c r="G235" s="32"/>
      <c r="H235" s="31"/>
      <c r="I235" s="33"/>
      <c r="J235" s="33"/>
      <c r="K235" s="31"/>
      <c r="L235" s="34"/>
      <c r="M235" s="35"/>
      <c r="N235" s="35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7"/>
      <c r="AB235" s="38"/>
      <c r="AC235" s="38"/>
      <c r="AD235" s="38"/>
      <c r="AE235" s="38"/>
      <c r="AF235" s="38"/>
      <c r="AG235" s="38"/>
      <c r="AH235" s="285" t="str">
        <f>IF(ISBLANK($I235),"",VLOOKUP($I235,DATAS!$A$2:$BJ$20,51,0))</f>
        <v/>
      </c>
      <c r="AI235" s="285" t="str">
        <f>IF(ISBLANK($I235),"",VLOOKUP($I235,DATAS!$A$2:$BJ$20,52,0))</f>
        <v/>
      </c>
      <c r="AJ235" s="285" t="str">
        <f>IF(ISBLANK($I235),"",VLOOKUP($I235,DATAS!$A$2:$BJ$20,53,0))</f>
        <v/>
      </c>
      <c r="AK235" s="285" t="str">
        <f>IF(ISBLANK($I235),"",VLOOKUP($I235,DATAS!$A$2:$BJ$20,54,0))</f>
        <v/>
      </c>
      <c r="AL235" s="285" t="str">
        <f>IF(ISBLANK($I235),"",VLOOKUP($I235,DATAS!$A$2:$BJ$20,55,0))</f>
        <v/>
      </c>
      <c r="AM235" s="285" t="str">
        <f>IF(ISBLANK($I235),"",VLOOKUP($I235,DATAS!$A$2:$BJ$20,56,0))</f>
        <v/>
      </c>
      <c r="AN235" s="285" t="str">
        <f>IF(ISBLANK($I235),"",VLOOKUP($I235,DATAS!$A$2:$BJ$20,57,0))</f>
        <v/>
      </c>
      <c r="AO235" s="285" t="str">
        <f>IF(ISBLANK($I235),"",VLOOKUP($I235,DATAS!$A$2:$BJ$20,58,0))</f>
        <v/>
      </c>
    </row>
    <row r="236" spans="1:41" ht="23.25" customHeight="1" x14ac:dyDescent="0.2">
      <c r="A236" s="28" t="s">
        <v>233</v>
      </c>
      <c r="B236" s="29"/>
      <c r="C236" s="30"/>
      <c r="D236" s="31"/>
      <c r="E236" s="31"/>
      <c r="F236" s="32" t="str">
        <f t="shared" si="3"/>
        <v xml:space="preserve"> </v>
      </c>
      <c r="G236" s="32"/>
      <c r="H236" s="31"/>
      <c r="I236" s="33"/>
      <c r="J236" s="33"/>
      <c r="K236" s="31"/>
      <c r="L236" s="34"/>
      <c r="M236" s="35"/>
      <c r="N236" s="35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7"/>
      <c r="AB236" s="38"/>
      <c r="AC236" s="38"/>
      <c r="AD236" s="38"/>
      <c r="AE236" s="38"/>
      <c r="AF236" s="38"/>
      <c r="AG236" s="38"/>
      <c r="AH236" s="285" t="str">
        <f>IF(ISBLANK($I236),"",VLOOKUP($I236,DATAS!$A$2:$BJ$20,51,0))</f>
        <v/>
      </c>
      <c r="AI236" s="285" t="str">
        <f>IF(ISBLANK($I236),"",VLOOKUP($I236,DATAS!$A$2:$BJ$20,52,0))</f>
        <v/>
      </c>
      <c r="AJ236" s="285" t="str">
        <f>IF(ISBLANK($I236),"",VLOOKUP($I236,DATAS!$A$2:$BJ$20,53,0))</f>
        <v/>
      </c>
      <c r="AK236" s="285" t="str">
        <f>IF(ISBLANK($I236),"",VLOOKUP($I236,DATAS!$A$2:$BJ$20,54,0))</f>
        <v/>
      </c>
      <c r="AL236" s="285" t="str">
        <f>IF(ISBLANK($I236),"",VLOOKUP($I236,DATAS!$A$2:$BJ$20,55,0))</f>
        <v/>
      </c>
      <c r="AM236" s="285" t="str">
        <f>IF(ISBLANK($I236),"",VLOOKUP($I236,DATAS!$A$2:$BJ$20,56,0))</f>
        <v/>
      </c>
      <c r="AN236" s="285" t="str">
        <f>IF(ISBLANK($I236),"",VLOOKUP($I236,DATAS!$A$2:$BJ$20,57,0))</f>
        <v/>
      </c>
      <c r="AO236" s="285" t="str">
        <f>IF(ISBLANK($I236),"",VLOOKUP($I236,DATAS!$A$2:$BJ$20,58,0))</f>
        <v/>
      </c>
    </row>
    <row r="237" spans="1:41" ht="23.25" customHeight="1" x14ac:dyDescent="0.2">
      <c r="A237" s="28" t="s">
        <v>234</v>
      </c>
      <c r="B237" s="29"/>
      <c r="C237" s="30"/>
      <c r="D237" s="31"/>
      <c r="E237" s="31"/>
      <c r="F237" s="32" t="str">
        <f t="shared" si="3"/>
        <v xml:space="preserve"> </v>
      </c>
      <c r="G237" s="32"/>
      <c r="H237" s="31"/>
      <c r="I237" s="33"/>
      <c r="J237" s="33"/>
      <c r="K237" s="31"/>
      <c r="L237" s="34"/>
      <c r="M237" s="35"/>
      <c r="N237" s="35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7"/>
      <c r="AB237" s="38"/>
      <c r="AC237" s="38"/>
      <c r="AD237" s="38"/>
      <c r="AE237" s="38"/>
      <c r="AF237" s="38"/>
      <c r="AG237" s="38"/>
      <c r="AH237" s="285" t="str">
        <f>IF(ISBLANK($I237),"",VLOOKUP($I237,DATAS!$A$2:$BJ$20,51,0))</f>
        <v/>
      </c>
      <c r="AI237" s="285" t="str">
        <f>IF(ISBLANK($I237),"",VLOOKUP($I237,DATAS!$A$2:$BJ$20,52,0))</f>
        <v/>
      </c>
      <c r="AJ237" s="285" t="str">
        <f>IF(ISBLANK($I237),"",VLOOKUP($I237,DATAS!$A$2:$BJ$20,53,0))</f>
        <v/>
      </c>
      <c r="AK237" s="285" t="str">
        <f>IF(ISBLANK($I237),"",VLOOKUP($I237,DATAS!$A$2:$BJ$20,54,0))</f>
        <v/>
      </c>
      <c r="AL237" s="285" t="str">
        <f>IF(ISBLANK($I237),"",VLOOKUP($I237,DATAS!$A$2:$BJ$20,55,0))</f>
        <v/>
      </c>
      <c r="AM237" s="285" t="str">
        <f>IF(ISBLANK($I237),"",VLOOKUP($I237,DATAS!$A$2:$BJ$20,56,0))</f>
        <v/>
      </c>
      <c r="AN237" s="285" t="str">
        <f>IF(ISBLANK($I237),"",VLOOKUP($I237,DATAS!$A$2:$BJ$20,57,0))</f>
        <v/>
      </c>
      <c r="AO237" s="285" t="str">
        <f>IF(ISBLANK($I237),"",VLOOKUP($I237,DATAS!$A$2:$BJ$20,58,0))</f>
        <v/>
      </c>
    </row>
    <row r="238" spans="1:41" ht="23.25" customHeight="1" x14ac:dyDescent="0.2">
      <c r="A238" s="28" t="s">
        <v>235</v>
      </c>
      <c r="B238" s="29"/>
      <c r="C238" s="30"/>
      <c r="D238" s="31"/>
      <c r="E238" s="31"/>
      <c r="F238" s="32" t="str">
        <f t="shared" si="3"/>
        <v xml:space="preserve"> </v>
      </c>
      <c r="G238" s="32"/>
      <c r="H238" s="31"/>
      <c r="I238" s="33"/>
      <c r="J238" s="33"/>
      <c r="K238" s="31"/>
      <c r="L238" s="34"/>
      <c r="M238" s="35"/>
      <c r="N238" s="35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7"/>
      <c r="AB238" s="38"/>
      <c r="AC238" s="38"/>
      <c r="AD238" s="38"/>
      <c r="AE238" s="38"/>
      <c r="AF238" s="38"/>
      <c r="AG238" s="38"/>
      <c r="AH238" s="38"/>
      <c r="AI238" s="285" t="str">
        <f>IF(ISBLANK($I238),"",VLOOKUP($I238,DATAS!$A$2:$BJ$20,52,0))</f>
        <v/>
      </c>
      <c r="AJ238" s="285" t="str">
        <f>IF(ISBLANK($I238),"",VLOOKUP($I238,DATAS!$A$2:$BJ$20,53,0))</f>
        <v/>
      </c>
      <c r="AK238" s="285" t="str">
        <f>IF(ISBLANK($I238),"",VLOOKUP($I238,DATAS!$A$2:$BJ$20,54,0))</f>
        <v/>
      </c>
      <c r="AL238" s="285" t="str">
        <f>IF(ISBLANK($I238),"",VLOOKUP($I238,DATAS!$A$2:$BJ$20,55,0))</f>
        <v/>
      </c>
      <c r="AM238" s="285" t="str">
        <f>IF(ISBLANK($I238),"",VLOOKUP($I238,DATAS!$A$2:$BJ$20,56,0))</f>
        <v/>
      </c>
      <c r="AN238" s="285" t="str">
        <f>IF(ISBLANK($I238),"",VLOOKUP($I238,DATAS!$A$2:$BJ$20,57,0))</f>
        <v/>
      </c>
      <c r="AO238" s="285" t="str">
        <f>IF(ISBLANK($I238),"",VLOOKUP($I238,DATAS!$A$2:$BJ$20,58,0))</f>
        <v/>
      </c>
    </row>
    <row r="239" spans="1:41" ht="23.25" customHeight="1" x14ac:dyDescent="0.2">
      <c r="A239" s="28" t="s">
        <v>236</v>
      </c>
      <c r="B239" s="29"/>
      <c r="C239" s="30"/>
      <c r="D239" s="31"/>
      <c r="E239" s="31"/>
      <c r="F239" s="32" t="str">
        <f t="shared" si="3"/>
        <v xml:space="preserve"> </v>
      </c>
      <c r="G239" s="32"/>
      <c r="H239" s="31"/>
      <c r="I239" s="33"/>
      <c r="J239" s="33"/>
      <c r="K239" s="31"/>
      <c r="L239" s="34"/>
      <c r="M239" s="35"/>
      <c r="N239" s="35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7"/>
      <c r="AB239" s="38"/>
      <c r="AC239" s="38"/>
      <c r="AD239" s="38"/>
      <c r="AE239" s="38"/>
      <c r="AF239" s="38"/>
      <c r="AG239" s="38"/>
      <c r="AH239" s="38"/>
      <c r="AI239" s="285" t="str">
        <f>IF(ISBLANK($I239),"",VLOOKUP($I239,DATAS!$A$2:$BJ$20,52,0))</f>
        <v/>
      </c>
      <c r="AJ239" s="285" t="str">
        <f>IF(ISBLANK($I239),"",VLOOKUP($I239,DATAS!$A$2:$BJ$20,53,0))</f>
        <v/>
      </c>
      <c r="AK239" s="285" t="str">
        <f>IF(ISBLANK($I239),"",VLOOKUP($I239,DATAS!$A$2:$BJ$20,54,0))</f>
        <v/>
      </c>
      <c r="AL239" s="285" t="str">
        <f>IF(ISBLANK($I239),"",VLOOKUP($I239,DATAS!$A$2:$BJ$20,55,0))</f>
        <v/>
      </c>
      <c r="AM239" s="285" t="str">
        <f>IF(ISBLANK($I239),"",VLOOKUP($I239,DATAS!$A$2:$BJ$20,56,0))</f>
        <v/>
      </c>
      <c r="AN239" s="285" t="str">
        <f>IF(ISBLANK($I239),"",VLOOKUP($I239,DATAS!$A$2:$BJ$20,57,0))</f>
        <v/>
      </c>
      <c r="AO239" s="285" t="str">
        <f>IF(ISBLANK($I239),"",VLOOKUP($I239,DATAS!$A$2:$BJ$20,58,0))</f>
        <v/>
      </c>
    </row>
    <row r="240" spans="1:41" ht="23.25" customHeight="1" x14ac:dyDescent="0.2">
      <c r="A240" s="28" t="s">
        <v>237</v>
      </c>
      <c r="B240" s="29"/>
      <c r="C240" s="30"/>
      <c r="D240" s="31"/>
      <c r="E240" s="31"/>
      <c r="F240" s="32" t="str">
        <f t="shared" si="3"/>
        <v xml:space="preserve"> </v>
      </c>
      <c r="G240" s="32"/>
      <c r="H240" s="31"/>
      <c r="I240" s="33"/>
      <c r="J240" s="33"/>
      <c r="K240" s="31"/>
      <c r="L240" s="34"/>
      <c r="M240" s="35"/>
      <c r="N240" s="35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7"/>
      <c r="AB240" s="38"/>
      <c r="AC240" s="38"/>
      <c r="AD240" s="38"/>
      <c r="AE240" s="38"/>
      <c r="AF240" s="38"/>
      <c r="AG240" s="38"/>
      <c r="AH240" s="38"/>
      <c r="AI240" s="285" t="str">
        <f>IF(ISBLANK($I240),"",VLOOKUP($I240,DATAS!$A$2:$BJ$20,52,0))</f>
        <v/>
      </c>
      <c r="AJ240" s="285" t="str">
        <f>IF(ISBLANK($I240),"",VLOOKUP($I240,DATAS!$A$2:$BJ$20,53,0))</f>
        <v/>
      </c>
      <c r="AK240" s="285" t="str">
        <f>IF(ISBLANK($I240),"",VLOOKUP($I240,DATAS!$A$2:$BJ$20,54,0))</f>
        <v/>
      </c>
      <c r="AL240" s="285" t="str">
        <f>IF(ISBLANK($I240),"",VLOOKUP($I240,DATAS!$A$2:$BJ$20,55,0))</f>
        <v/>
      </c>
      <c r="AM240" s="285" t="str">
        <f>IF(ISBLANK($I240),"",VLOOKUP($I240,DATAS!$A$2:$BJ$20,56,0))</f>
        <v/>
      </c>
      <c r="AN240" s="285" t="str">
        <f>IF(ISBLANK($I240),"",VLOOKUP($I240,DATAS!$A$2:$BJ$20,57,0))</f>
        <v/>
      </c>
      <c r="AO240" s="285" t="str">
        <f>IF(ISBLANK($I240),"",VLOOKUP($I240,DATAS!$A$2:$BJ$20,58,0))</f>
        <v/>
      </c>
    </row>
    <row r="241" spans="1:41" ht="23.25" customHeight="1" x14ac:dyDescent="0.2">
      <c r="A241" s="28" t="s">
        <v>238</v>
      </c>
      <c r="B241" s="29"/>
      <c r="C241" s="30"/>
      <c r="D241" s="31"/>
      <c r="E241" s="31"/>
      <c r="F241" s="32" t="str">
        <f t="shared" si="3"/>
        <v xml:space="preserve"> </v>
      </c>
      <c r="G241" s="32"/>
      <c r="H241" s="31"/>
      <c r="I241" s="33"/>
      <c r="J241" s="33"/>
      <c r="K241" s="31"/>
      <c r="L241" s="34"/>
      <c r="M241" s="35"/>
      <c r="N241" s="35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7"/>
      <c r="AB241" s="38"/>
      <c r="AC241" s="38"/>
      <c r="AD241" s="38"/>
      <c r="AE241" s="38"/>
      <c r="AF241" s="38"/>
      <c r="AG241" s="38"/>
      <c r="AH241" s="38"/>
      <c r="AI241" s="285" t="str">
        <f>IF(ISBLANK($I241),"",VLOOKUP($I241,DATAS!$A$2:$BJ$20,52,0))</f>
        <v/>
      </c>
      <c r="AJ241" s="285" t="str">
        <f>IF(ISBLANK($I241),"",VLOOKUP($I241,DATAS!$A$2:$BJ$20,53,0))</f>
        <v/>
      </c>
      <c r="AK241" s="285" t="str">
        <f>IF(ISBLANK($I241),"",VLOOKUP($I241,DATAS!$A$2:$BJ$20,54,0))</f>
        <v/>
      </c>
      <c r="AL241" s="285" t="str">
        <f>IF(ISBLANK($I241),"",VLOOKUP($I241,DATAS!$A$2:$BJ$20,55,0))</f>
        <v/>
      </c>
      <c r="AM241" s="285" t="str">
        <f>IF(ISBLANK($I241),"",VLOOKUP($I241,DATAS!$A$2:$BJ$20,56,0))</f>
        <v/>
      </c>
      <c r="AN241" s="285" t="str">
        <f>IF(ISBLANK($I241),"",VLOOKUP($I241,DATAS!$A$2:$BJ$20,57,0))</f>
        <v/>
      </c>
      <c r="AO241" s="285" t="str">
        <f>IF(ISBLANK($I241),"",VLOOKUP($I241,DATAS!$A$2:$BJ$20,58,0))</f>
        <v/>
      </c>
    </row>
    <row r="242" spans="1:41" ht="23.25" customHeight="1" x14ac:dyDescent="0.2">
      <c r="A242" s="28" t="s">
        <v>239</v>
      </c>
      <c r="B242" s="29"/>
      <c r="C242" s="30"/>
      <c r="D242" s="31"/>
      <c r="E242" s="31"/>
      <c r="F242" s="32" t="str">
        <f t="shared" si="3"/>
        <v xml:space="preserve"> </v>
      </c>
      <c r="G242" s="32"/>
      <c r="H242" s="31"/>
      <c r="I242" s="33"/>
      <c r="J242" s="33"/>
      <c r="K242" s="31"/>
      <c r="L242" s="34"/>
      <c r="M242" s="35"/>
      <c r="N242" s="35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7"/>
      <c r="AB242" s="38"/>
      <c r="AC242" s="38"/>
      <c r="AD242" s="38"/>
      <c r="AE242" s="38"/>
      <c r="AF242" s="38"/>
      <c r="AG242" s="38"/>
      <c r="AH242" s="38"/>
      <c r="AI242" s="285" t="str">
        <f>IF(ISBLANK($I242),"",VLOOKUP($I242,DATAS!$A$2:$BJ$20,52,0))</f>
        <v/>
      </c>
      <c r="AJ242" s="285" t="str">
        <f>IF(ISBLANK($I242),"",VLOOKUP($I242,DATAS!$A$2:$BJ$20,53,0))</f>
        <v/>
      </c>
      <c r="AK242" s="285" t="str">
        <f>IF(ISBLANK($I242),"",VLOOKUP($I242,DATAS!$A$2:$BJ$20,54,0))</f>
        <v/>
      </c>
      <c r="AL242" s="285" t="str">
        <f>IF(ISBLANK($I242),"",VLOOKUP($I242,DATAS!$A$2:$BJ$20,55,0))</f>
        <v/>
      </c>
      <c r="AM242" s="285" t="str">
        <f>IF(ISBLANK($I242),"",VLOOKUP($I242,DATAS!$A$2:$BJ$20,56,0))</f>
        <v/>
      </c>
      <c r="AN242" s="285" t="str">
        <f>IF(ISBLANK($I242),"",VLOOKUP($I242,DATAS!$A$2:$BJ$20,57,0))</f>
        <v/>
      </c>
      <c r="AO242" s="285" t="str">
        <f>IF(ISBLANK($I242),"",VLOOKUP($I242,DATAS!$A$2:$BJ$20,58,0))</f>
        <v/>
      </c>
    </row>
    <row r="243" spans="1:41" ht="23.25" customHeight="1" x14ac:dyDescent="0.2">
      <c r="A243" s="28" t="s">
        <v>240</v>
      </c>
      <c r="B243" s="29"/>
      <c r="C243" s="30"/>
      <c r="D243" s="31"/>
      <c r="E243" s="31"/>
      <c r="F243" s="32" t="str">
        <f t="shared" si="3"/>
        <v xml:space="preserve"> </v>
      </c>
      <c r="G243" s="32"/>
      <c r="H243" s="31"/>
      <c r="I243" s="33"/>
      <c r="J243" s="33"/>
      <c r="K243" s="31"/>
      <c r="L243" s="34"/>
      <c r="M243" s="35"/>
      <c r="N243" s="35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7"/>
      <c r="AB243" s="38"/>
      <c r="AC243" s="38"/>
      <c r="AD243" s="38"/>
      <c r="AE243" s="38"/>
      <c r="AF243" s="38"/>
      <c r="AG243" s="38"/>
      <c r="AH243" s="38"/>
      <c r="AI243" s="285" t="str">
        <f>IF(ISBLANK($I243),"",VLOOKUP($I243,DATAS!$A$2:$BJ$20,52,0))</f>
        <v/>
      </c>
      <c r="AJ243" s="285" t="str">
        <f>IF(ISBLANK($I243),"",VLOOKUP($I243,DATAS!$A$2:$BJ$20,53,0))</f>
        <v/>
      </c>
      <c r="AK243" s="285" t="str">
        <f>IF(ISBLANK($I243),"",VLOOKUP($I243,DATAS!$A$2:$BJ$20,54,0))</f>
        <v/>
      </c>
      <c r="AL243" s="285" t="str">
        <f>IF(ISBLANK($I243),"",VLOOKUP($I243,DATAS!$A$2:$BJ$20,55,0))</f>
        <v/>
      </c>
      <c r="AM243" s="285" t="str">
        <f>IF(ISBLANK($I243),"",VLOOKUP($I243,DATAS!$A$2:$BJ$20,56,0))</f>
        <v/>
      </c>
      <c r="AN243" s="285" t="str">
        <f>IF(ISBLANK($I243),"",VLOOKUP($I243,DATAS!$A$2:$BJ$20,57,0))</f>
        <v/>
      </c>
      <c r="AO243" s="285" t="str">
        <f>IF(ISBLANK($I243),"",VLOOKUP($I243,DATAS!$A$2:$BJ$20,58,0))</f>
        <v/>
      </c>
    </row>
    <row r="244" spans="1:41" ht="23.25" customHeight="1" x14ac:dyDescent="0.2">
      <c r="A244" s="28" t="s">
        <v>241</v>
      </c>
      <c r="B244" s="29"/>
      <c r="C244" s="30"/>
      <c r="D244" s="31"/>
      <c r="E244" s="31"/>
      <c r="F244" s="32" t="str">
        <f t="shared" si="3"/>
        <v xml:space="preserve"> </v>
      </c>
      <c r="G244" s="32"/>
      <c r="H244" s="31"/>
      <c r="I244" s="33"/>
      <c r="J244" s="33"/>
      <c r="K244" s="31"/>
      <c r="L244" s="34"/>
      <c r="M244" s="35"/>
      <c r="N244" s="35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7"/>
      <c r="AB244" s="38"/>
      <c r="AC244" s="38"/>
      <c r="AD244" s="38"/>
      <c r="AE244" s="38"/>
      <c r="AF244" s="38"/>
      <c r="AG244" s="38"/>
      <c r="AH244" s="38"/>
      <c r="AI244" s="285" t="str">
        <f>IF(ISBLANK($I244),"",VLOOKUP($I244,DATAS!$A$2:$BJ$20,52,0))</f>
        <v/>
      </c>
      <c r="AJ244" s="285" t="str">
        <f>IF(ISBLANK($I244),"",VLOOKUP($I244,DATAS!$A$2:$BJ$20,53,0))</f>
        <v/>
      </c>
      <c r="AK244" s="285" t="str">
        <f>IF(ISBLANK($I244),"",VLOOKUP($I244,DATAS!$A$2:$BJ$20,54,0))</f>
        <v/>
      </c>
      <c r="AL244" s="285" t="str">
        <f>IF(ISBLANK($I244),"",VLOOKUP($I244,DATAS!$A$2:$BJ$20,55,0))</f>
        <v/>
      </c>
      <c r="AM244" s="285" t="str">
        <f>IF(ISBLANK($I244),"",VLOOKUP($I244,DATAS!$A$2:$BJ$20,56,0))</f>
        <v/>
      </c>
      <c r="AN244" s="285" t="str">
        <f>IF(ISBLANK($I244),"",VLOOKUP($I244,DATAS!$A$2:$BJ$20,57,0))</f>
        <v/>
      </c>
      <c r="AO244" s="285" t="str">
        <f>IF(ISBLANK($I244),"",VLOOKUP($I244,DATAS!$A$2:$BJ$20,58,0))</f>
        <v/>
      </c>
    </row>
    <row r="245" spans="1:41" ht="23.25" customHeight="1" x14ac:dyDescent="0.2">
      <c r="A245" s="28" t="s">
        <v>242</v>
      </c>
      <c r="B245" s="29"/>
      <c r="C245" s="30"/>
      <c r="D245" s="31"/>
      <c r="E245" s="31"/>
      <c r="F245" s="32" t="str">
        <f t="shared" si="3"/>
        <v xml:space="preserve"> </v>
      </c>
      <c r="G245" s="32"/>
      <c r="H245" s="31"/>
      <c r="I245" s="33"/>
      <c r="J245" s="33"/>
      <c r="K245" s="31"/>
      <c r="L245" s="34"/>
      <c r="M245" s="35"/>
      <c r="N245" s="35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7"/>
      <c r="AB245" s="38"/>
      <c r="AC245" s="38"/>
      <c r="AD245" s="38"/>
      <c r="AE245" s="38"/>
      <c r="AF245" s="38"/>
      <c r="AG245" s="38"/>
      <c r="AH245" s="38"/>
      <c r="AI245" s="285" t="str">
        <f>IF(ISBLANK($I245),"",VLOOKUP($I245,DATAS!$A$2:$BJ$20,52,0))</f>
        <v/>
      </c>
      <c r="AJ245" s="285" t="str">
        <f>IF(ISBLANK($I245),"",VLOOKUP($I245,DATAS!$A$2:$BJ$20,53,0))</f>
        <v/>
      </c>
      <c r="AK245" s="285" t="str">
        <f>IF(ISBLANK($I245),"",VLOOKUP($I245,DATAS!$A$2:$BJ$20,54,0))</f>
        <v/>
      </c>
      <c r="AL245" s="285" t="str">
        <f>IF(ISBLANK($I245),"",VLOOKUP($I245,DATAS!$A$2:$BJ$20,55,0))</f>
        <v/>
      </c>
      <c r="AM245" s="285" t="str">
        <f>IF(ISBLANK($I245),"",VLOOKUP($I245,DATAS!$A$2:$BJ$20,56,0))</f>
        <v/>
      </c>
      <c r="AN245" s="285" t="str">
        <f>IF(ISBLANK($I245),"",VLOOKUP($I245,DATAS!$A$2:$BJ$20,57,0))</f>
        <v/>
      </c>
      <c r="AO245" s="285" t="str">
        <f>IF(ISBLANK($I245),"",VLOOKUP($I245,DATAS!$A$2:$BJ$20,58,0))</f>
        <v/>
      </c>
    </row>
    <row r="246" spans="1:41" ht="23.25" customHeight="1" x14ac:dyDescent="0.2">
      <c r="A246" s="28" t="s">
        <v>243</v>
      </c>
      <c r="B246" s="29"/>
      <c r="C246" s="30"/>
      <c r="D246" s="31"/>
      <c r="E246" s="31"/>
      <c r="F246" s="32" t="str">
        <f t="shared" si="3"/>
        <v xml:space="preserve"> </v>
      </c>
      <c r="G246" s="32"/>
      <c r="H246" s="31"/>
      <c r="I246" s="33"/>
      <c r="J246" s="33"/>
      <c r="K246" s="31"/>
      <c r="L246" s="34"/>
      <c r="M246" s="35"/>
      <c r="N246" s="35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7"/>
      <c r="AB246" s="38"/>
      <c r="AC246" s="38"/>
      <c r="AD246" s="38"/>
      <c r="AE246" s="38"/>
      <c r="AF246" s="38"/>
      <c r="AG246" s="38"/>
      <c r="AH246" s="38"/>
      <c r="AI246" s="285" t="str">
        <f>IF(ISBLANK($I246),"",VLOOKUP($I246,DATAS!$A$2:$BJ$20,52,0))</f>
        <v/>
      </c>
      <c r="AJ246" s="285" t="str">
        <f>IF(ISBLANK($I246),"",VLOOKUP($I246,DATAS!$A$2:$BJ$20,53,0))</f>
        <v/>
      </c>
      <c r="AK246" s="285" t="str">
        <f>IF(ISBLANK($I246),"",VLOOKUP($I246,DATAS!$A$2:$BJ$20,54,0))</f>
        <v/>
      </c>
      <c r="AL246" s="285" t="str">
        <f>IF(ISBLANK($I246),"",VLOOKUP($I246,DATAS!$A$2:$BJ$20,55,0))</f>
        <v/>
      </c>
      <c r="AM246" s="285" t="str">
        <f>IF(ISBLANK($I246),"",VLOOKUP($I246,DATAS!$A$2:$BJ$20,56,0))</f>
        <v/>
      </c>
      <c r="AN246" s="285" t="str">
        <f>IF(ISBLANK($I246),"",VLOOKUP($I246,DATAS!$A$2:$BJ$20,57,0))</f>
        <v/>
      </c>
      <c r="AO246" s="285" t="str">
        <f>IF(ISBLANK($I246),"",VLOOKUP($I246,DATAS!$A$2:$BJ$20,58,0))</f>
        <v/>
      </c>
    </row>
    <row r="247" spans="1:41" ht="23.25" customHeight="1" x14ac:dyDescent="0.2">
      <c r="A247" s="28" t="s">
        <v>244</v>
      </c>
      <c r="B247" s="29"/>
      <c r="C247" s="30"/>
      <c r="D247" s="31"/>
      <c r="E247" s="31"/>
      <c r="F247" s="32" t="str">
        <f t="shared" si="3"/>
        <v xml:space="preserve"> </v>
      </c>
      <c r="G247" s="32"/>
      <c r="H247" s="31"/>
      <c r="I247" s="33"/>
      <c r="J247" s="33"/>
      <c r="K247" s="31"/>
      <c r="L247" s="34"/>
      <c r="M247" s="35"/>
      <c r="N247" s="35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7"/>
      <c r="AB247" s="38"/>
      <c r="AC247" s="38"/>
      <c r="AD247" s="38"/>
      <c r="AE247" s="38"/>
      <c r="AF247" s="38"/>
      <c r="AG247" s="38"/>
      <c r="AH247" s="38"/>
      <c r="AI247" s="285" t="str">
        <f>IF(ISBLANK($I247),"",VLOOKUP($I247,DATAS!$A$2:$BJ$20,52,0))</f>
        <v/>
      </c>
      <c r="AJ247" s="285" t="str">
        <f>IF(ISBLANK($I247),"",VLOOKUP($I247,DATAS!$A$2:$BJ$20,53,0))</f>
        <v/>
      </c>
      <c r="AK247" s="285" t="str">
        <f>IF(ISBLANK($I247),"",VLOOKUP($I247,DATAS!$A$2:$BJ$20,54,0))</f>
        <v/>
      </c>
      <c r="AL247" s="285" t="str">
        <f>IF(ISBLANK($I247),"",VLOOKUP($I247,DATAS!$A$2:$BJ$20,55,0))</f>
        <v/>
      </c>
      <c r="AM247" s="285" t="str">
        <f>IF(ISBLANK($I247),"",VLOOKUP($I247,DATAS!$A$2:$BJ$20,56,0))</f>
        <v/>
      </c>
      <c r="AN247" s="285" t="str">
        <f>IF(ISBLANK($I247),"",VLOOKUP($I247,DATAS!$A$2:$BJ$20,57,0))</f>
        <v/>
      </c>
      <c r="AO247" s="285" t="str">
        <f>IF(ISBLANK($I247),"",VLOOKUP($I247,DATAS!$A$2:$BJ$20,58,0))</f>
        <v/>
      </c>
    </row>
    <row r="248" spans="1:41" ht="23.25" customHeight="1" x14ac:dyDescent="0.2">
      <c r="A248" s="28" t="s">
        <v>245</v>
      </c>
      <c r="B248" s="29"/>
      <c r="C248" s="30"/>
      <c r="D248" s="31"/>
      <c r="E248" s="31"/>
      <c r="F248" s="32" t="str">
        <f t="shared" si="3"/>
        <v xml:space="preserve"> </v>
      </c>
      <c r="G248" s="32"/>
      <c r="H248" s="31"/>
      <c r="I248" s="33"/>
      <c r="J248" s="33"/>
      <c r="K248" s="31"/>
      <c r="L248" s="34"/>
      <c r="M248" s="35"/>
      <c r="N248" s="35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7"/>
      <c r="AB248" s="38"/>
      <c r="AC248" s="38"/>
      <c r="AD248" s="38"/>
      <c r="AE248" s="38"/>
      <c r="AF248" s="38"/>
      <c r="AG248" s="38"/>
      <c r="AH248" s="38"/>
      <c r="AI248" s="285" t="str">
        <f>IF(ISBLANK($I248),"",VLOOKUP($I248,DATAS!$A$2:$BJ$20,52,0))</f>
        <v/>
      </c>
      <c r="AJ248" s="285" t="str">
        <f>IF(ISBLANK($I248),"",VLOOKUP($I248,DATAS!$A$2:$BJ$20,53,0))</f>
        <v/>
      </c>
      <c r="AK248" s="285" t="str">
        <f>IF(ISBLANK($I248),"",VLOOKUP($I248,DATAS!$A$2:$BJ$20,54,0))</f>
        <v/>
      </c>
      <c r="AL248" s="285" t="str">
        <f>IF(ISBLANK($I248),"",VLOOKUP($I248,DATAS!$A$2:$BJ$20,55,0))</f>
        <v/>
      </c>
      <c r="AM248" s="285" t="str">
        <f>IF(ISBLANK($I248),"",VLOOKUP($I248,DATAS!$A$2:$BJ$20,56,0))</f>
        <v/>
      </c>
      <c r="AN248" s="285" t="str">
        <f>IF(ISBLANK($I248),"",VLOOKUP($I248,DATAS!$A$2:$BJ$20,57,0))</f>
        <v/>
      </c>
      <c r="AO248" s="285" t="str">
        <f>IF(ISBLANK($I248),"",VLOOKUP($I248,DATAS!$A$2:$BJ$20,58,0))</f>
        <v/>
      </c>
    </row>
    <row r="249" spans="1:41" ht="23.25" customHeight="1" x14ac:dyDescent="0.2">
      <c r="A249" s="28" t="s">
        <v>246</v>
      </c>
      <c r="B249" s="29"/>
      <c r="C249" s="30"/>
      <c r="D249" s="31"/>
      <c r="E249" s="31"/>
      <c r="F249" s="32" t="str">
        <f t="shared" si="3"/>
        <v xml:space="preserve"> </v>
      </c>
      <c r="G249" s="32"/>
      <c r="H249" s="31"/>
      <c r="I249" s="33"/>
      <c r="J249" s="33"/>
      <c r="K249" s="31"/>
      <c r="L249" s="34"/>
      <c r="M249" s="35"/>
      <c r="N249" s="35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7"/>
      <c r="AB249" s="38"/>
      <c r="AC249" s="38"/>
      <c r="AD249" s="38"/>
      <c r="AE249" s="38"/>
      <c r="AF249" s="38"/>
      <c r="AG249" s="38"/>
      <c r="AH249" s="38"/>
      <c r="AI249" s="285" t="str">
        <f>IF(ISBLANK($I249),"",VLOOKUP($I249,DATAS!$A$2:$BJ$20,52,0))</f>
        <v/>
      </c>
      <c r="AJ249" s="285" t="str">
        <f>IF(ISBLANK($I249),"",VLOOKUP($I249,DATAS!$A$2:$BJ$20,53,0))</f>
        <v/>
      </c>
      <c r="AK249" s="285" t="str">
        <f>IF(ISBLANK($I249),"",VLOOKUP($I249,DATAS!$A$2:$BJ$20,54,0))</f>
        <v/>
      </c>
      <c r="AL249" s="285" t="str">
        <f>IF(ISBLANK($I249),"",VLOOKUP($I249,DATAS!$A$2:$BJ$20,55,0))</f>
        <v/>
      </c>
      <c r="AM249" s="285" t="str">
        <f>IF(ISBLANK($I249),"",VLOOKUP($I249,DATAS!$A$2:$BJ$20,56,0))</f>
        <v/>
      </c>
      <c r="AN249" s="285" t="str">
        <f>IF(ISBLANK($I249),"",VLOOKUP($I249,DATAS!$A$2:$BJ$20,57,0))</f>
        <v/>
      </c>
      <c r="AO249" s="285" t="str">
        <f>IF(ISBLANK($I249),"",VLOOKUP($I249,DATAS!$A$2:$BJ$20,58,0))</f>
        <v/>
      </c>
    </row>
    <row r="250" spans="1:41" ht="23.25" customHeight="1" x14ac:dyDescent="0.2">
      <c r="A250" s="28" t="s">
        <v>247</v>
      </c>
      <c r="B250" s="29"/>
      <c r="C250" s="30"/>
      <c r="D250" s="31"/>
      <c r="E250" s="31"/>
      <c r="F250" s="32" t="str">
        <f t="shared" si="3"/>
        <v xml:space="preserve"> </v>
      </c>
      <c r="G250" s="32"/>
      <c r="H250" s="31"/>
      <c r="I250" s="33"/>
      <c r="J250" s="33"/>
      <c r="K250" s="31"/>
      <c r="L250" s="34"/>
      <c r="M250" s="35"/>
      <c r="N250" s="35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7"/>
      <c r="AB250" s="38"/>
      <c r="AC250" s="38"/>
      <c r="AD250" s="38"/>
      <c r="AE250" s="38"/>
      <c r="AF250" s="38"/>
      <c r="AG250" s="38"/>
      <c r="AH250" s="38"/>
      <c r="AI250" s="285" t="str">
        <f>IF(ISBLANK($I250),"",VLOOKUP($I250,DATAS!$A$2:$BJ$20,52,0))</f>
        <v/>
      </c>
      <c r="AJ250" s="285" t="str">
        <f>IF(ISBLANK($I250),"",VLOOKUP($I250,DATAS!$A$2:$BJ$20,53,0))</f>
        <v/>
      </c>
      <c r="AK250" s="285" t="str">
        <f>IF(ISBLANK($I250),"",VLOOKUP($I250,DATAS!$A$2:$BJ$20,54,0))</f>
        <v/>
      </c>
      <c r="AL250" s="285" t="str">
        <f>IF(ISBLANK($I250),"",VLOOKUP($I250,DATAS!$A$2:$BJ$20,55,0))</f>
        <v/>
      </c>
      <c r="AM250" s="285" t="str">
        <f>IF(ISBLANK($I250),"",VLOOKUP($I250,DATAS!$A$2:$BJ$20,56,0))</f>
        <v/>
      </c>
      <c r="AN250" s="285" t="str">
        <f>IF(ISBLANK($I250),"",VLOOKUP($I250,DATAS!$A$2:$BJ$20,57,0))</f>
        <v/>
      </c>
      <c r="AO250" s="285" t="str">
        <f>IF(ISBLANK($I250),"",VLOOKUP($I250,DATAS!$A$2:$BJ$20,58,0))</f>
        <v/>
      </c>
    </row>
    <row r="251" spans="1:41" ht="23.25" customHeight="1" x14ac:dyDescent="0.2">
      <c r="A251" s="28" t="s">
        <v>248</v>
      </c>
      <c r="B251" s="29"/>
      <c r="C251" s="30"/>
      <c r="D251" s="31"/>
      <c r="E251" s="31"/>
      <c r="F251" s="32" t="str">
        <f t="shared" si="3"/>
        <v xml:space="preserve"> </v>
      </c>
      <c r="G251" s="32"/>
      <c r="H251" s="31"/>
      <c r="I251" s="33"/>
      <c r="J251" s="33"/>
      <c r="K251" s="31"/>
      <c r="L251" s="34"/>
      <c r="M251" s="35"/>
      <c r="N251" s="35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7"/>
      <c r="AB251" s="38"/>
      <c r="AC251" s="38"/>
      <c r="AD251" s="38"/>
      <c r="AE251" s="38"/>
      <c r="AF251" s="38"/>
      <c r="AG251" s="38"/>
      <c r="AH251" s="38"/>
      <c r="AI251" s="285" t="str">
        <f>IF(ISBLANK($I251),"",VLOOKUP($I251,DATAS!$A$2:$BJ$20,52,0))</f>
        <v/>
      </c>
      <c r="AJ251" s="285" t="str">
        <f>IF(ISBLANK($I251),"",VLOOKUP($I251,DATAS!$A$2:$BJ$20,53,0))</f>
        <v/>
      </c>
      <c r="AK251" s="285" t="str">
        <f>IF(ISBLANK($I251),"",VLOOKUP($I251,DATAS!$A$2:$BJ$20,54,0))</f>
        <v/>
      </c>
      <c r="AL251" s="285" t="str">
        <f>IF(ISBLANK($I251),"",VLOOKUP($I251,DATAS!$A$2:$BJ$20,55,0))</f>
        <v/>
      </c>
      <c r="AM251" s="285" t="str">
        <f>IF(ISBLANK($I251),"",VLOOKUP($I251,DATAS!$A$2:$BJ$20,56,0))</f>
        <v/>
      </c>
      <c r="AN251" s="285" t="str">
        <f>IF(ISBLANK($I251),"",VLOOKUP($I251,DATAS!$A$2:$BJ$20,57,0))</f>
        <v/>
      </c>
      <c r="AO251" s="285" t="str">
        <f>IF(ISBLANK($I251),"",VLOOKUP($I251,DATAS!$A$2:$BJ$20,58,0))</f>
        <v/>
      </c>
    </row>
    <row r="252" spans="1:41" ht="23.25" customHeight="1" x14ac:dyDescent="0.2">
      <c r="A252" s="28" t="s">
        <v>249</v>
      </c>
      <c r="B252" s="29"/>
      <c r="C252" s="30"/>
      <c r="D252" s="31"/>
      <c r="E252" s="31"/>
      <c r="F252" s="32" t="str">
        <f t="shared" si="3"/>
        <v xml:space="preserve"> </v>
      </c>
      <c r="G252" s="32"/>
      <c r="H252" s="31"/>
      <c r="I252" s="33"/>
      <c r="J252" s="33"/>
      <c r="K252" s="31"/>
      <c r="L252" s="34"/>
      <c r="M252" s="35"/>
      <c r="N252" s="35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7"/>
      <c r="AB252" s="38"/>
      <c r="AC252" s="38"/>
      <c r="AD252" s="38"/>
      <c r="AE252" s="38"/>
      <c r="AF252" s="38"/>
      <c r="AG252" s="38"/>
      <c r="AH252" s="38"/>
      <c r="AI252" s="285" t="str">
        <f>IF(ISBLANK($I252),"",VLOOKUP($I252,DATAS!$A$2:$BJ$20,52,0))</f>
        <v/>
      </c>
      <c r="AJ252" s="285" t="str">
        <f>IF(ISBLANK($I252),"",VLOOKUP($I252,DATAS!$A$2:$BJ$20,53,0))</f>
        <v/>
      </c>
      <c r="AK252" s="285" t="str">
        <f>IF(ISBLANK($I252),"",VLOOKUP($I252,DATAS!$A$2:$BJ$20,54,0))</f>
        <v/>
      </c>
      <c r="AL252" s="285" t="str">
        <f>IF(ISBLANK($I252),"",VLOOKUP($I252,DATAS!$A$2:$BJ$20,55,0))</f>
        <v/>
      </c>
      <c r="AM252" s="285" t="str">
        <f>IF(ISBLANK($I252),"",VLOOKUP($I252,DATAS!$A$2:$BJ$20,56,0))</f>
        <v/>
      </c>
      <c r="AN252" s="285" t="str">
        <f>IF(ISBLANK($I252),"",VLOOKUP($I252,DATAS!$A$2:$BJ$20,57,0))</f>
        <v/>
      </c>
      <c r="AO252" s="285" t="str">
        <f>IF(ISBLANK($I252),"",VLOOKUP($I252,DATAS!$A$2:$BJ$20,58,0))</f>
        <v/>
      </c>
    </row>
    <row r="253" spans="1:41" ht="23.25" customHeight="1" x14ac:dyDescent="0.2">
      <c r="A253" s="28" t="s">
        <v>250</v>
      </c>
      <c r="B253" s="29"/>
      <c r="C253" s="30"/>
      <c r="D253" s="31"/>
      <c r="E253" s="31"/>
      <c r="F253" s="32" t="str">
        <f t="shared" si="3"/>
        <v xml:space="preserve"> </v>
      </c>
      <c r="G253" s="32"/>
      <c r="H253" s="31"/>
      <c r="I253" s="33"/>
      <c r="J253" s="33"/>
      <c r="K253" s="31"/>
      <c r="L253" s="34"/>
      <c r="M253" s="35"/>
      <c r="N253" s="35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7"/>
      <c r="AB253" s="38"/>
      <c r="AC253" s="38"/>
      <c r="AD253" s="38"/>
      <c r="AE253" s="38"/>
      <c r="AF253" s="38"/>
      <c r="AG253" s="38"/>
      <c r="AH253" s="38"/>
      <c r="AI253" s="285" t="str">
        <f>IF(ISBLANK($I253),"",VLOOKUP($I253,DATAS!$A$2:$BJ$20,52,0))</f>
        <v/>
      </c>
      <c r="AJ253" s="285" t="str">
        <f>IF(ISBLANK($I253),"",VLOOKUP($I253,DATAS!$A$2:$BJ$20,53,0))</f>
        <v/>
      </c>
      <c r="AK253" s="285" t="str">
        <f>IF(ISBLANK($I253),"",VLOOKUP($I253,DATAS!$A$2:$BJ$20,54,0))</f>
        <v/>
      </c>
      <c r="AL253" s="285" t="str">
        <f>IF(ISBLANK($I253),"",VLOOKUP($I253,DATAS!$A$2:$BJ$20,55,0))</f>
        <v/>
      </c>
      <c r="AM253" s="285" t="str">
        <f>IF(ISBLANK($I253),"",VLOOKUP($I253,DATAS!$A$2:$BJ$20,56,0))</f>
        <v/>
      </c>
      <c r="AN253" s="285" t="str">
        <f>IF(ISBLANK($I253),"",VLOOKUP($I253,DATAS!$A$2:$BJ$20,57,0))</f>
        <v/>
      </c>
      <c r="AO253" s="285" t="str">
        <f>IF(ISBLANK($I253),"",VLOOKUP($I253,DATAS!$A$2:$BJ$20,58,0))</f>
        <v/>
      </c>
    </row>
    <row r="254" spans="1:41" ht="23.25" customHeight="1" x14ac:dyDescent="0.2">
      <c r="A254" s="28" t="s">
        <v>251</v>
      </c>
      <c r="B254" s="29"/>
      <c r="C254" s="30"/>
      <c r="D254" s="31"/>
      <c r="E254" s="31"/>
      <c r="F254" s="32" t="str">
        <f t="shared" si="3"/>
        <v xml:space="preserve"> </v>
      </c>
      <c r="G254" s="32"/>
      <c r="H254" s="31"/>
      <c r="I254" s="33"/>
      <c r="J254" s="33"/>
      <c r="K254" s="31"/>
      <c r="L254" s="34"/>
      <c r="M254" s="35"/>
      <c r="N254" s="35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7"/>
      <c r="AB254" s="38"/>
      <c r="AC254" s="38"/>
      <c r="AD254" s="38"/>
      <c r="AE254" s="38"/>
      <c r="AF254" s="38"/>
      <c r="AG254" s="38"/>
      <c r="AH254" s="38"/>
      <c r="AI254" s="285" t="str">
        <f>IF(ISBLANK($I254),"",VLOOKUP($I254,DATAS!$A$2:$BJ$20,52,0))</f>
        <v/>
      </c>
      <c r="AJ254" s="285" t="str">
        <f>IF(ISBLANK($I254),"",VLOOKUP($I254,DATAS!$A$2:$BJ$20,53,0))</f>
        <v/>
      </c>
      <c r="AK254" s="285" t="str">
        <f>IF(ISBLANK($I254),"",VLOOKUP($I254,DATAS!$A$2:$BJ$20,54,0))</f>
        <v/>
      </c>
      <c r="AL254" s="285" t="str">
        <f>IF(ISBLANK($I254),"",VLOOKUP($I254,DATAS!$A$2:$BJ$20,55,0))</f>
        <v/>
      </c>
      <c r="AM254" s="285" t="str">
        <f>IF(ISBLANK($I254),"",VLOOKUP($I254,DATAS!$A$2:$BJ$20,56,0))</f>
        <v/>
      </c>
      <c r="AN254" s="285" t="str">
        <f>IF(ISBLANK($I254),"",VLOOKUP($I254,DATAS!$A$2:$BJ$20,57,0))</f>
        <v/>
      </c>
      <c r="AO254" s="285" t="str">
        <f>IF(ISBLANK($I254),"",VLOOKUP($I254,DATAS!$A$2:$BJ$20,58,0))</f>
        <v/>
      </c>
    </row>
    <row r="255" spans="1:41" ht="23.25" customHeight="1" x14ac:dyDescent="0.2">
      <c r="A255" s="28" t="s">
        <v>252</v>
      </c>
      <c r="B255" s="29"/>
      <c r="C255" s="30"/>
      <c r="D255" s="31"/>
      <c r="E255" s="31"/>
      <c r="F255" s="32" t="str">
        <f t="shared" si="3"/>
        <v xml:space="preserve"> </v>
      </c>
      <c r="G255" s="32"/>
      <c r="H255" s="31"/>
      <c r="I255" s="33"/>
      <c r="J255" s="33"/>
      <c r="K255" s="31"/>
      <c r="L255" s="34"/>
      <c r="M255" s="35"/>
      <c r="N255" s="35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7"/>
      <c r="AB255" s="38"/>
      <c r="AC255" s="38"/>
      <c r="AD255" s="38"/>
      <c r="AE255" s="38"/>
      <c r="AF255" s="38"/>
      <c r="AG255" s="38"/>
      <c r="AH255" s="38"/>
      <c r="AI255" s="285" t="str">
        <f>IF(ISBLANK($I255),"",VLOOKUP($I255,DATAS!$A$2:$BJ$20,52,0))</f>
        <v/>
      </c>
      <c r="AJ255" s="285" t="str">
        <f>IF(ISBLANK($I255),"",VLOOKUP($I255,DATAS!$A$2:$BJ$20,53,0))</f>
        <v/>
      </c>
      <c r="AK255" s="285" t="str">
        <f>IF(ISBLANK($I255),"",VLOOKUP($I255,DATAS!$A$2:$BJ$20,54,0))</f>
        <v/>
      </c>
      <c r="AL255" s="285" t="str">
        <f>IF(ISBLANK($I255),"",VLOOKUP($I255,DATAS!$A$2:$BJ$20,55,0))</f>
        <v/>
      </c>
      <c r="AM255" s="285" t="str">
        <f>IF(ISBLANK($I255),"",VLOOKUP($I255,DATAS!$A$2:$BJ$20,56,0))</f>
        <v/>
      </c>
      <c r="AN255" s="285" t="str">
        <f>IF(ISBLANK($I255),"",VLOOKUP($I255,DATAS!$A$2:$BJ$20,57,0))</f>
        <v/>
      </c>
      <c r="AO255" s="285" t="str">
        <f>IF(ISBLANK($I255),"",VLOOKUP($I255,DATAS!$A$2:$BJ$20,58,0))</f>
        <v/>
      </c>
    </row>
    <row r="256" spans="1:41" ht="23.25" customHeight="1" x14ac:dyDescent="0.2">
      <c r="A256" s="28" t="s">
        <v>253</v>
      </c>
      <c r="B256" s="29"/>
      <c r="C256" s="30"/>
      <c r="D256" s="31"/>
      <c r="E256" s="31"/>
      <c r="F256" s="32" t="str">
        <f t="shared" si="3"/>
        <v xml:space="preserve"> </v>
      </c>
      <c r="G256" s="32"/>
      <c r="H256" s="31"/>
      <c r="I256" s="33"/>
      <c r="J256" s="33"/>
      <c r="K256" s="31"/>
      <c r="L256" s="34"/>
      <c r="M256" s="35"/>
      <c r="N256" s="35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7"/>
      <c r="AB256" s="38"/>
      <c r="AC256" s="38"/>
      <c r="AD256" s="38"/>
      <c r="AE256" s="38"/>
      <c r="AF256" s="38"/>
      <c r="AG256" s="38"/>
      <c r="AH256" s="38"/>
      <c r="AI256" s="285" t="str">
        <f>IF(ISBLANK($I256),"",VLOOKUP($I256,DATAS!$A$2:$BJ$20,52,0))</f>
        <v/>
      </c>
      <c r="AJ256" s="285" t="str">
        <f>IF(ISBLANK($I256),"",VLOOKUP($I256,DATAS!$A$2:$BJ$20,53,0))</f>
        <v/>
      </c>
      <c r="AK256" s="285" t="str">
        <f>IF(ISBLANK($I256),"",VLOOKUP($I256,DATAS!$A$2:$BJ$20,54,0))</f>
        <v/>
      </c>
      <c r="AL256" s="285" t="str">
        <f>IF(ISBLANK($I256),"",VLOOKUP($I256,DATAS!$A$2:$BJ$20,55,0))</f>
        <v/>
      </c>
      <c r="AM256" s="285" t="str">
        <f>IF(ISBLANK($I256),"",VLOOKUP($I256,DATAS!$A$2:$BJ$20,56,0))</f>
        <v/>
      </c>
      <c r="AN256" s="285" t="str">
        <f>IF(ISBLANK($I256),"",VLOOKUP($I256,DATAS!$A$2:$BJ$20,57,0))</f>
        <v/>
      </c>
      <c r="AO256" s="285" t="str">
        <f>IF(ISBLANK($I256),"",VLOOKUP($I256,DATAS!$A$2:$BJ$20,58,0))</f>
        <v/>
      </c>
    </row>
    <row r="257" spans="1:41" ht="23.25" customHeight="1" x14ac:dyDescent="0.2">
      <c r="A257" s="28" t="s">
        <v>254</v>
      </c>
      <c r="B257" s="29"/>
      <c r="C257" s="30"/>
      <c r="D257" s="31"/>
      <c r="E257" s="31"/>
      <c r="F257" s="32" t="str">
        <f t="shared" si="3"/>
        <v xml:space="preserve"> </v>
      </c>
      <c r="G257" s="32"/>
      <c r="H257" s="31"/>
      <c r="I257" s="33"/>
      <c r="J257" s="33"/>
      <c r="K257" s="31"/>
      <c r="L257" s="34"/>
      <c r="M257" s="35"/>
      <c r="N257" s="35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7"/>
      <c r="AB257" s="38"/>
      <c r="AC257" s="38"/>
      <c r="AD257" s="38"/>
      <c r="AE257" s="38"/>
      <c r="AF257" s="38"/>
      <c r="AG257" s="38"/>
      <c r="AH257" s="38"/>
      <c r="AI257" s="285" t="str">
        <f>IF(ISBLANK($I257),"",VLOOKUP($I257,DATAS!$A$2:$BJ$20,52,0))</f>
        <v/>
      </c>
      <c r="AJ257" s="285" t="str">
        <f>IF(ISBLANK($I257),"",VLOOKUP($I257,DATAS!$A$2:$BJ$20,53,0))</f>
        <v/>
      </c>
      <c r="AK257" s="285" t="str">
        <f>IF(ISBLANK($I257),"",VLOOKUP($I257,DATAS!$A$2:$BJ$20,54,0))</f>
        <v/>
      </c>
      <c r="AL257" s="285" t="str">
        <f>IF(ISBLANK($I257),"",VLOOKUP($I257,DATAS!$A$2:$BJ$20,55,0))</f>
        <v/>
      </c>
      <c r="AM257" s="285" t="str">
        <f>IF(ISBLANK($I257),"",VLOOKUP($I257,DATAS!$A$2:$BJ$20,56,0))</f>
        <v/>
      </c>
      <c r="AN257" s="285" t="str">
        <f>IF(ISBLANK($I257),"",VLOOKUP($I257,DATAS!$A$2:$BJ$20,57,0))</f>
        <v/>
      </c>
      <c r="AO257" s="285" t="str">
        <f>IF(ISBLANK($I257),"",VLOOKUP($I257,DATAS!$A$2:$BJ$20,58,0))</f>
        <v/>
      </c>
    </row>
    <row r="258" spans="1:41" ht="23.25" customHeight="1" x14ac:dyDescent="0.2">
      <c r="A258" s="28" t="s">
        <v>255</v>
      </c>
      <c r="B258" s="29"/>
      <c r="C258" s="30"/>
      <c r="D258" s="31"/>
      <c r="E258" s="31"/>
      <c r="F258" s="32" t="str">
        <f t="shared" si="3"/>
        <v xml:space="preserve"> </v>
      </c>
      <c r="G258" s="32"/>
      <c r="H258" s="31"/>
      <c r="I258" s="33"/>
      <c r="J258" s="33"/>
      <c r="K258" s="31"/>
      <c r="L258" s="34"/>
      <c r="M258" s="35"/>
      <c r="N258" s="35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7"/>
      <c r="AB258" s="38"/>
      <c r="AC258" s="38"/>
      <c r="AD258" s="38"/>
      <c r="AE258" s="38"/>
      <c r="AF258" s="38"/>
      <c r="AG258" s="38"/>
      <c r="AH258" s="38"/>
      <c r="AI258" s="285" t="str">
        <f>IF(ISBLANK($I258),"",VLOOKUP($I258,DATAS!$A$2:$BJ$20,52,0))</f>
        <v/>
      </c>
      <c r="AJ258" s="285" t="str">
        <f>IF(ISBLANK($I258),"",VLOOKUP($I258,DATAS!$A$2:$BJ$20,53,0))</f>
        <v/>
      </c>
      <c r="AK258" s="285" t="str">
        <f>IF(ISBLANK($I258),"",VLOOKUP($I258,DATAS!$A$2:$BJ$20,54,0))</f>
        <v/>
      </c>
      <c r="AL258" s="285" t="str">
        <f>IF(ISBLANK($I258),"",VLOOKUP($I258,DATAS!$A$2:$BJ$20,55,0))</f>
        <v/>
      </c>
      <c r="AM258" s="285" t="str">
        <f>IF(ISBLANK($I258),"",VLOOKUP($I258,DATAS!$A$2:$BJ$20,56,0))</f>
        <v/>
      </c>
      <c r="AN258" s="285" t="str">
        <f>IF(ISBLANK($I258),"",VLOOKUP($I258,DATAS!$A$2:$BJ$20,57,0))</f>
        <v/>
      </c>
      <c r="AO258" s="285" t="str">
        <f>IF(ISBLANK($I258),"",VLOOKUP($I258,DATAS!$A$2:$BJ$20,58,0))</f>
        <v/>
      </c>
    </row>
    <row r="259" spans="1:41" ht="23.25" customHeight="1" x14ac:dyDescent="0.2">
      <c r="A259" s="28" t="s">
        <v>256</v>
      </c>
      <c r="B259" s="29"/>
      <c r="C259" s="30"/>
      <c r="D259" s="31"/>
      <c r="E259" s="31"/>
      <c r="F259" s="32" t="str">
        <f t="shared" si="3"/>
        <v xml:space="preserve"> </v>
      </c>
      <c r="G259" s="32"/>
      <c r="H259" s="31"/>
      <c r="I259" s="33"/>
      <c r="J259" s="33"/>
      <c r="K259" s="31"/>
      <c r="L259" s="34"/>
      <c r="M259" s="35"/>
      <c r="N259" s="35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7"/>
      <c r="AB259" s="38"/>
      <c r="AC259" s="38"/>
      <c r="AD259" s="38"/>
      <c r="AE259" s="38"/>
      <c r="AF259" s="38"/>
      <c r="AG259" s="38"/>
      <c r="AH259" s="38"/>
      <c r="AI259" s="285" t="str">
        <f>IF(ISBLANK($I259),"",VLOOKUP($I259,DATAS!$A$2:$BJ$20,52,0))</f>
        <v/>
      </c>
      <c r="AJ259" s="285" t="str">
        <f>IF(ISBLANK($I259),"",VLOOKUP($I259,DATAS!$A$2:$BJ$20,53,0))</f>
        <v/>
      </c>
      <c r="AK259" s="285" t="str">
        <f>IF(ISBLANK($I259),"",VLOOKUP($I259,DATAS!$A$2:$BJ$20,54,0))</f>
        <v/>
      </c>
      <c r="AL259" s="285" t="str">
        <f>IF(ISBLANK($I259),"",VLOOKUP($I259,DATAS!$A$2:$BJ$20,55,0))</f>
        <v/>
      </c>
      <c r="AM259" s="285" t="str">
        <f>IF(ISBLANK($I259),"",VLOOKUP($I259,DATAS!$A$2:$BJ$20,56,0))</f>
        <v/>
      </c>
      <c r="AN259" s="285" t="str">
        <f>IF(ISBLANK($I259),"",VLOOKUP($I259,DATAS!$A$2:$BJ$20,57,0))</f>
        <v/>
      </c>
      <c r="AO259" s="285" t="str">
        <f>IF(ISBLANK($I259),"",VLOOKUP($I259,DATAS!$A$2:$BJ$20,58,0))</f>
        <v/>
      </c>
    </row>
    <row r="260" spans="1:41" ht="23.25" customHeight="1" x14ac:dyDescent="0.2">
      <c r="A260" s="28" t="s">
        <v>257</v>
      </c>
      <c r="B260" s="29"/>
      <c r="C260" s="30"/>
      <c r="D260" s="31"/>
      <c r="E260" s="31"/>
      <c r="F260" s="32" t="str">
        <f t="shared" si="3"/>
        <v xml:space="preserve"> </v>
      </c>
      <c r="G260" s="32"/>
      <c r="H260" s="31"/>
      <c r="I260" s="33"/>
      <c r="J260" s="33"/>
      <c r="K260" s="31"/>
      <c r="L260" s="34"/>
      <c r="M260" s="35"/>
      <c r="N260" s="35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7"/>
      <c r="AB260" s="38"/>
      <c r="AC260" s="38"/>
      <c r="AD260" s="38"/>
      <c r="AE260" s="38"/>
      <c r="AF260" s="38"/>
      <c r="AG260" s="38"/>
      <c r="AH260" s="38"/>
      <c r="AI260" s="285" t="str">
        <f>IF(ISBLANK($I260),"",VLOOKUP($I260,DATAS!$A$2:$BJ$20,52,0))</f>
        <v/>
      </c>
      <c r="AJ260" s="285" t="str">
        <f>IF(ISBLANK($I260),"",VLOOKUP($I260,DATAS!$A$2:$BJ$20,53,0))</f>
        <v/>
      </c>
      <c r="AK260" s="285" t="str">
        <f>IF(ISBLANK($I260),"",VLOOKUP($I260,DATAS!$A$2:$BJ$20,54,0))</f>
        <v/>
      </c>
      <c r="AL260" s="285" t="str">
        <f>IF(ISBLANK($I260),"",VLOOKUP($I260,DATAS!$A$2:$BJ$20,55,0))</f>
        <v/>
      </c>
      <c r="AM260" s="285" t="str">
        <f>IF(ISBLANK($I260),"",VLOOKUP($I260,DATAS!$A$2:$BJ$20,56,0))</f>
        <v/>
      </c>
      <c r="AN260" s="285" t="str">
        <f>IF(ISBLANK($I260),"",VLOOKUP($I260,DATAS!$A$2:$BJ$20,57,0))</f>
        <v/>
      </c>
      <c r="AO260" s="285" t="str">
        <f>IF(ISBLANK($I260),"",VLOOKUP($I260,DATAS!$A$2:$BJ$20,58,0))</f>
        <v/>
      </c>
    </row>
    <row r="261" spans="1:41" ht="23.25" customHeight="1" x14ac:dyDescent="0.2">
      <c r="A261" s="28" t="s">
        <v>258</v>
      </c>
      <c r="B261" s="29"/>
      <c r="C261" s="30"/>
      <c r="D261" s="31"/>
      <c r="E261" s="31"/>
      <c r="F261" s="32" t="str">
        <f t="shared" si="3"/>
        <v xml:space="preserve"> </v>
      </c>
      <c r="G261" s="32"/>
      <c r="H261" s="31"/>
      <c r="I261" s="33"/>
      <c r="J261" s="33"/>
      <c r="K261" s="31"/>
      <c r="L261" s="34"/>
      <c r="M261" s="35"/>
      <c r="N261" s="35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7"/>
      <c r="AB261" s="38"/>
      <c r="AC261" s="38"/>
      <c r="AD261" s="38"/>
      <c r="AE261" s="38"/>
      <c r="AF261" s="38"/>
      <c r="AG261" s="38"/>
      <c r="AH261" s="38"/>
      <c r="AI261" s="285" t="str">
        <f>IF(ISBLANK($I261),"",VLOOKUP($I261,DATAS!$A$2:$BJ$20,52,0))</f>
        <v/>
      </c>
      <c r="AJ261" s="285" t="str">
        <f>IF(ISBLANK($I261),"",VLOOKUP($I261,DATAS!$A$2:$BJ$20,53,0))</f>
        <v/>
      </c>
      <c r="AK261" s="285" t="str">
        <f>IF(ISBLANK($I261),"",VLOOKUP($I261,DATAS!$A$2:$BJ$20,54,0))</f>
        <v/>
      </c>
      <c r="AL261" s="285" t="str">
        <f>IF(ISBLANK($I261),"",VLOOKUP($I261,DATAS!$A$2:$BJ$20,55,0))</f>
        <v/>
      </c>
      <c r="AM261" s="285" t="str">
        <f>IF(ISBLANK($I261),"",VLOOKUP($I261,DATAS!$A$2:$BJ$20,56,0))</f>
        <v/>
      </c>
      <c r="AN261" s="285" t="str">
        <f>IF(ISBLANK($I261),"",VLOOKUP($I261,DATAS!$A$2:$BJ$20,57,0))</f>
        <v/>
      </c>
      <c r="AO261" s="285" t="str">
        <f>IF(ISBLANK($I261),"",VLOOKUP($I261,DATAS!$A$2:$BJ$20,58,0))</f>
        <v/>
      </c>
    </row>
    <row r="262" spans="1:41" ht="23.25" customHeight="1" x14ac:dyDescent="0.2">
      <c r="A262" s="28" t="s">
        <v>259</v>
      </c>
      <c r="B262" s="29"/>
      <c r="C262" s="30"/>
      <c r="D262" s="31"/>
      <c r="E262" s="31"/>
      <c r="F262" s="32" t="str">
        <f t="shared" si="3"/>
        <v xml:space="preserve"> </v>
      </c>
      <c r="G262" s="32"/>
      <c r="H262" s="31"/>
      <c r="I262" s="33"/>
      <c r="J262" s="33"/>
      <c r="K262" s="31"/>
      <c r="L262" s="34"/>
      <c r="M262" s="35"/>
      <c r="N262" s="35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7"/>
      <c r="AB262" s="38"/>
      <c r="AC262" s="38"/>
      <c r="AD262" s="38"/>
      <c r="AE262" s="38"/>
      <c r="AF262" s="38"/>
      <c r="AG262" s="38"/>
      <c r="AH262" s="38"/>
      <c r="AI262" s="285" t="str">
        <f>IF(ISBLANK($I262),"",VLOOKUP($I262,DATAS!$A$2:$BJ$20,52,0))</f>
        <v/>
      </c>
      <c r="AJ262" s="285" t="str">
        <f>IF(ISBLANK($I262),"",VLOOKUP($I262,DATAS!$A$2:$BJ$20,53,0))</f>
        <v/>
      </c>
      <c r="AK262" s="285" t="str">
        <f>IF(ISBLANK($I262),"",VLOOKUP($I262,DATAS!$A$2:$BJ$20,54,0))</f>
        <v/>
      </c>
      <c r="AL262" s="285" t="str">
        <f>IF(ISBLANK($I262),"",VLOOKUP($I262,DATAS!$A$2:$BJ$20,55,0))</f>
        <v/>
      </c>
      <c r="AM262" s="285" t="str">
        <f>IF(ISBLANK($I262),"",VLOOKUP($I262,DATAS!$A$2:$BJ$20,56,0))</f>
        <v/>
      </c>
      <c r="AN262" s="285" t="str">
        <f>IF(ISBLANK($I262),"",VLOOKUP($I262,DATAS!$A$2:$BJ$20,57,0))</f>
        <v/>
      </c>
      <c r="AO262" s="285" t="str">
        <f>IF(ISBLANK($I262),"",VLOOKUP($I262,DATAS!$A$2:$BJ$20,58,0))</f>
        <v/>
      </c>
    </row>
    <row r="263" spans="1:41" ht="23.25" customHeight="1" x14ac:dyDescent="0.2">
      <c r="A263" s="28" t="s">
        <v>260</v>
      </c>
      <c r="B263" s="29"/>
      <c r="C263" s="30"/>
      <c r="D263" s="31"/>
      <c r="E263" s="31"/>
      <c r="F263" s="32" t="str">
        <f t="shared" si="3"/>
        <v xml:space="preserve"> </v>
      </c>
      <c r="G263" s="32"/>
      <c r="H263" s="31"/>
      <c r="I263" s="33"/>
      <c r="J263" s="33"/>
      <c r="K263" s="31"/>
      <c r="L263" s="34"/>
      <c r="M263" s="35"/>
      <c r="N263" s="35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7"/>
      <c r="AB263" s="38"/>
      <c r="AC263" s="38"/>
      <c r="AD263" s="38"/>
      <c r="AE263" s="38"/>
      <c r="AF263" s="38"/>
      <c r="AG263" s="38"/>
      <c r="AH263" s="38"/>
      <c r="AI263" s="285" t="str">
        <f>IF(ISBLANK($I263),"",VLOOKUP($I263,DATAS!$A$2:$BJ$20,52,0))</f>
        <v/>
      </c>
      <c r="AJ263" s="285" t="str">
        <f>IF(ISBLANK($I263),"",VLOOKUP($I263,DATAS!$A$2:$BJ$20,53,0))</f>
        <v/>
      </c>
      <c r="AK263" s="285" t="str">
        <f>IF(ISBLANK($I263),"",VLOOKUP($I263,DATAS!$A$2:$BJ$20,54,0))</f>
        <v/>
      </c>
      <c r="AL263" s="285" t="str">
        <f>IF(ISBLANK($I263),"",VLOOKUP($I263,DATAS!$A$2:$BJ$20,55,0))</f>
        <v/>
      </c>
      <c r="AM263" s="285" t="str">
        <f>IF(ISBLANK($I263),"",VLOOKUP($I263,DATAS!$A$2:$BJ$20,56,0))</f>
        <v/>
      </c>
      <c r="AN263" s="285" t="str">
        <f>IF(ISBLANK($I263),"",VLOOKUP($I263,DATAS!$A$2:$BJ$20,57,0))</f>
        <v/>
      </c>
      <c r="AO263" s="285" t="str">
        <f>IF(ISBLANK($I263),"",VLOOKUP($I263,DATAS!$A$2:$BJ$20,58,0))</f>
        <v/>
      </c>
    </row>
    <row r="264" spans="1:41" ht="23.25" customHeight="1" x14ac:dyDescent="0.2">
      <c r="A264" s="28" t="s">
        <v>261</v>
      </c>
      <c r="B264" s="29"/>
      <c r="C264" s="30"/>
      <c r="D264" s="31"/>
      <c r="E264" s="31"/>
      <c r="F264" s="32" t="str">
        <f t="shared" ref="F264:F327" si="4">E264&amp;" "&amp;D264</f>
        <v xml:space="preserve"> </v>
      </c>
      <c r="G264" s="32"/>
      <c r="H264" s="31"/>
      <c r="I264" s="33"/>
      <c r="J264" s="33"/>
      <c r="K264" s="31"/>
      <c r="L264" s="34"/>
      <c r="M264" s="35"/>
      <c r="N264" s="35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7"/>
      <c r="AB264" s="38"/>
      <c r="AC264" s="38"/>
      <c r="AD264" s="38"/>
      <c r="AE264" s="38"/>
      <c r="AF264" s="38"/>
      <c r="AG264" s="38"/>
      <c r="AH264" s="38"/>
      <c r="AI264" s="285" t="str">
        <f>IF(ISBLANK($I264),"",VLOOKUP($I264,DATAS!$A$2:$BJ$20,52,0))</f>
        <v/>
      </c>
      <c r="AJ264" s="285" t="str">
        <f>IF(ISBLANK($I264),"",VLOOKUP($I264,DATAS!$A$2:$BJ$20,53,0))</f>
        <v/>
      </c>
      <c r="AK264" s="285" t="str">
        <f>IF(ISBLANK($I264),"",VLOOKUP($I264,DATAS!$A$2:$BJ$20,54,0))</f>
        <v/>
      </c>
      <c r="AL264" s="285" t="str">
        <f>IF(ISBLANK($I264),"",VLOOKUP($I264,DATAS!$A$2:$BJ$20,55,0))</f>
        <v/>
      </c>
      <c r="AM264" s="285" t="str">
        <f>IF(ISBLANK($I264),"",VLOOKUP($I264,DATAS!$A$2:$BJ$20,56,0))</f>
        <v/>
      </c>
      <c r="AN264" s="285" t="str">
        <f>IF(ISBLANK($I264),"",VLOOKUP($I264,DATAS!$A$2:$BJ$20,57,0))</f>
        <v/>
      </c>
      <c r="AO264" s="285" t="str">
        <f>IF(ISBLANK($I264),"",VLOOKUP($I264,DATAS!$A$2:$BJ$20,58,0))</f>
        <v/>
      </c>
    </row>
    <row r="265" spans="1:41" ht="23.25" customHeight="1" x14ac:dyDescent="0.2">
      <c r="A265" s="28" t="s">
        <v>262</v>
      </c>
      <c r="B265" s="29"/>
      <c r="C265" s="30"/>
      <c r="D265" s="31"/>
      <c r="E265" s="31"/>
      <c r="F265" s="32" t="str">
        <f t="shared" si="4"/>
        <v xml:space="preserve"> </v>
      </c>
      <c r="G265" s="32"/>
      <c r="H265" s="31"/>
      <c r="I265" s="33"/>
      <c r="J265" s="33"/>
      <c r="K265" s="31"/>
      <c r="L265" s="34"/>
      <c r="M265" s="35"/>
      <c r="N265" s="35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7"/>
      <c r="AB265" s="38"/>
      <c r="AC265" s="38"/>
      <c r="AD265" s="38"/>
      <c r="AE265" s="38"/>
      <c r="AF265" s="38"/>
      <c r="AG265" s="38"/>
      <c r="AH265" s="38"/>
      <c r="AI265" s="285" t="str">
        <f>IF(ISBLANK($I265),"",VLOOKUP($I265,DATAS!$A$2:$BJ$20,52,0))</f>
        <v/>
      </c>
      <c r="AJ265" s="285" t="str">
        <f>IF(ISBLANK($I265),"",VLOOKUP($I265,DATAS!$A$2:$BJ$20,53,0))</f>
        <v/>
      </c>
      <c r="AK265" s="285" t="str">
        <f>IF(ISBLANK($I265),"",VLOOKUP($I265,DATAS!$A$2:$BJ$20,54,0))</f>
        <v/>
      </c>
      <c r="AL265" s="285" t="str">
        <f>IF(ISBLANK($I265),"",VLOOKUP($I265,DATAS!$A$2:$BJ$20,55,0))</f>
        <v/>
      </c>
      <c r="AM265" s="285" t="str">
        <f>IF(ISBLANK($I265),"",VLOOKUP($I265,DATAS!$A$2:$BJ$20,56,0))</f>
        <v/>
      </c>
      <c r="AN265" s="285" t="str">
        <f>IF(ISBLANK($I265),"",VLOOKUP($I265,DATAS!$A$2:$BJ$20,57,0))</f>
        <v/>
      </c>
      <c r="AO265" s="285" t="str">
        <f>IF(ISBLANK($I265),"",VLOOKUP($I265,DATAS!$A$2:$BJ$20,58,0))</f>
        <v/>
      </c>
    </row>
    <row r="266" spans="1:41" ht="23.25" customHeight="1" x14ac:dyDescent="0.2">
      <c r="A266" s="28" t="s">
        <v>263</v>
      </c>
      <c r="B266" s="29"/>
      <c r="C266" s="30"/>
      <c r="D266" s="31"/>
      <c r="E266" s="31"/>
      <c r="F266" s="32" t="str">
        <f t="shared" si="4"/>
        <v xml:space="preserve"> </v>
      </c>
      <c r="G266" s="32"/>
      <c r="H266" s="31"/>
      <c r="I266" s="33"/>
      <c r="J266" s="33"/>
      <c r="K266" s="31"/>
      <c r="L266" s="34"/>
      <c r="M266" s="35"/>
      <c r="N266" s="35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7"/>
      <c r="AB266" s="38"/>
      <c r="AC266" s="38"/>
      <c r="AD266" s="38"/>
      <c r="AE266" s="38"/>
      <c r="AF266" s="38"/>
      <c r="AG266" s="38"/>
      <c r="AH266" s="38"/>
      <c r="AI266" s="285" t="str">
        <f>IF(ISBLANK($I266),"",VLOOKUP($I266,DATAS!$A$2:$BJ$20,52,0))</f>
        <v/>
      </c>
      <c r="AJ266" s="285" t="str">
        <f>IF(ISBLANK($I266),"",VLOOKUP($I266,DATAS!$A$2:$BJ$20,53,0))</f>
        <v/>
      </c>
      <c r="AK266" s="285" t="str">
        <f>IF(ISBLANK($I266),"",VLOOKUP($I266,DATAS!$A$2:$BJ$20,54,0))</f>
        <v/>
      </c>
      <c r="AL266" s="285" t="str">
        <f>IF(ISBLANK($I266),"",VLOOKUP($I266,DATAS!$A$2:$BJ$20,55,0))</f>
        <v/>
      </c>
      <c r="AM266" s="285" t="str">
        <f>IF(ISBLANK($I266),"",VLOOKUP($I266,DATAS!$A$2:$BJ$20,56,0))</f>
        <v/>
      </c>
      <c r="AN266" s="285" t="str">
        <f>IF(ISBLANK($I266),"",VLOOKUP($I266,DATAS!$A$2:$BJ$20,57,0))</f>
        <v/>
      </c>
      <c r="AO266" s="285" t="str">
        <f>IF(ISBLANK($I266),"",VLOOKUP($I266,DATAS!$A$2:$BJ$20,58,0))</f>
        <v/>
      </c>
    </row>
    <row r="267" spans="1:41" ht="23.25" customHeight="1" x14ac:dyDescent="0.2">
      <c r="A267" s="28" t="s">
        <v>264</v>
      </c>
      <c r="B267" s="29"/>
      <c r="C267" s="30"/>
      <c r="D267" s="31"/>
      <c r="E267" s="31"/>
      <c r="F267" s="32" t="str">
        <f t="shared" si="4"/>
        <v xml:space="preserve"> </v>
      </c>
      <c r="G267" s="32"/>
      <c r="H267" s="31"/>
      <c r="I267" s="33"/>
      <c r="J267" s="33"/>
      <c r="K267" s="31"/>
      <c r="L267" s="34"/>
      <c r="M267" s="35"/>
      <c r="N267" s="35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7"/>
      <c r="AB267" s="38"/>
      <c r="AC267" s="38"/>
      <c r="AD267" s="38"/>
      <c r="AE267" s="38"/>
      <c r="AF267" s="38"/>
      <c r="AG267" s="38"/>
      <c r="AH267" s="38"/>
      <c r="AI267" s="285" t="str">
        <f>IF(ISBLANK($I267),"",VLOOKUP($I267,DATAS!$A$2:$BJ$20,52,0))</f>
        <v/>
      </c>
      <c r="AJ267" s="285" t="str">
        <f>IF(ISBLANK($I267),"",VLOOKUP($I267,DATAS!$A$2:$BJ$20,53,0))</f>
        <v/>
      </c>
      <c r="AK267" s="285" t="str">
        <f>IF(ISBLANK($I267),"",VLOOKUP($I267,DATAS!$A$2:$BJ$20,54,0))</f>
        <v/>
      </c>
      <c r="AL267" s="285" t="str">
        <f>IF(ISBLANK($I267),"",VLOOKUP($I267,DATAS!$A$2:$BJ$20,55,0))</f>
        <v/>
      </c>
      <c r="AM267" s="285" t="str">
        <f>IF(ISBLANK($I267),"",VLOOKUP($I267,DATAS!$A$2:$BJ$20,56,0))</f>
        <v/>
      </c>
      <c r="AN267" s="285" t="str">
        <f>IF(ISBLANK($I267),"",VLOOKUP($I267,DATAS!$A$2:$BJ$20,57,0))</f>
        <v/>
      </c>
      <c r="AO267" s="285" t="str">
        <f>IF(ISBLANK($I267),"",VLOOKUP($I267,DATAS!$A$2:$BJ$20,58,0))</f>
        <v/>
      </c>
    </row>
    <row r="268" spans="1:41" ht="23.25" customHeight="1" x14ac:dyDescent="0.2">
      <c r="A268" s="28" t="s">
        <v>265</v>
      </c>
      <c r="B268" s="29"/>
      <c r="C268" s="30"/>
      <c r="D268" s="31"/>
      <c r="E268" s="31"/>
      <c r="F268" s="32" t="str">
        <f t="shared" si="4"/>
        <v xml:space="preserve"> </v>
      </c>
      <c r="G268" s="32"/>
      <c r="H268" s="31"/>
      <c r="I268" s="33"/>
      <c r="J268" s="33"/>
      <c r="K268" s="31"/>
      <c r="L268" s="34"/>
      <c r="M268" s="35"/>
      <c r="N268" s="35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7"/>
      <c r="AB268" s="38"/>
      <c r="AC268" s="38"/>
      <c r="AD268" s="38"/>
      <c r="AE268" s="38"/>
      <c r="AF268" s="38"/>
      <c r="AG268" s="38"/>
      <c r="AH268" s="38"/>
      <c r="AI268" s="285" t="str">
        <f>IF(ISBLANK($I268),"",VLOOKUP($I268,DATAS!$A$2:$BJ$20,52,0))</f>
        <v/>
      </c>
      <c r="AJ268" s="285" t="str">
        <f>IF(ISBLANK($I268),"",VLOOKUP($I268,DATAS!$A$2:$BJ$20,53,0))</f>
        <v/>
      </c>
      <c r="AK268" s="285" t="str">
        <f>IF(ISBLANK($I268),"",VLOOKUP($I268,DATAS!$A$2:$BJ$20,54,0))</f>
        <v/>
      </c>
      <c r="AL268" s="285" t="str">
        <f>IF(ISBLANK($I268),"",VLOOKUP($I268,DATAS!$A$2:$BJ$20,55,0))</f>
        <v/>
      </c>
      <c r="AM268" s="285" t="str">
        <f>IF(ISBLANK($I268),"",VLOOKUP($I268,DATAS!$A$2:$BJ$20,56,0))</f>
        <v/>
      </c>
      <c r="AN268" s="285" t="str">
        <f>IF(ISBLANK($I268),"",VLOOKUP($I268,DATAS!$A$2:$BJ$20,57,0))</f>
        <v/>
      </c>
      <c r="AO268" s="285" t="str">
        <f>IF(ISBLANK($I268),"",VLOOKUP($I268,DATAS!$A$2:$BJ$20,58,0))</f>
        <v/>
      </c>
    </row>
    <row r="269" spans="1:41" ht="23.25" customHeight="1" x14ac:dyDescent="0.2">
      <c r="A269" s="28" t="s">
        <v>266</v>
      </c>
      <c r="B269" s="29"/>
      <c r="C269" s="30"/>
      <c r="D269" s="31"/>
      <c r="E269" s="31"/>
      <c r="F269" s="32" t="str">
        <f t="shared" si="4"/>
        <v xml:space="preserve"> </v>
      </c>
      <c r="G269" s="32"/>
      <c r="H269" s="31"/>
      <c r="I269" s="33"/>
      <c r="J269" s="33"/>
      <c r="K269" s="31"/>
      <c r="L269" s="34"/>
      <c r="M269" s="35"/>
      <c r="N269" s="35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7"/>
      <c r="AB269" s="38"/>
      <c r="AC269" s="38"/>
      <c r="AD269" s="38"/>
      <c r="AE269" s="38"/>
      <c r="AF269" s="38"/>
      <c r="AG269" s="38"/>
      <c r="AH269" s="38"/>
      <c r="AI269" s="285" t="str">
        <f>IF(ISBLANK($I269),"",VLOOKUP($I269,DATAS!$A$2:$BJ$20,52,0))</f>
        <v/>
      </c>
      <c r="AJ269" s="285" t="str">
        <f>IF(ISBLANK($I269),"",VLOOKUP($I269,DATAS!$A$2:$BJ$20,53,0))</f>
        <v/>
      </c>
      <c r="AK269" s="285" t="str">
        <f>IF(ISBLANK($I269),"",VLOOKUP($I269,DATAS!$A$2:$BJ$20,54,0))</f>
        <v/>
      </c>
      <c r="AL269" s="285" t="str">
        <f>IF(ISBLANK($I269),"",VLOOKUP($I269,DATAS!$A$2:$BJ$20,55,0))</f>
        <v/>
      </c>
      <c r="AM269" s="285" t="str">
        <f>IF(ISBLANK($I269),"",VLOOKUP($I269,DATAS!$A$2:$BJ$20,56,0))</f>
        <v/>
      </c>
      <c r="AN269" s="285" t="str">
        <f>IF(ISBLANK($I269),"",VLOOKUP($I269,DATAS!$A$2:$BJ$20,57,0))</f>
        <v/>
      </c>
      <c r="AO269" s="285" t="str">
        <f>IF(ISBLANK($I269),"",VLOOKUP($I269,DATAS!$A$2:$BJ$20,58,0))</f>
        <v/>
      </c>
    </row>
    <row r="270" spans="1:41" ht="23.25" customHeight="1" x14ac:dyDescent="0.2">
      <c r="A270" s="28" t="s">
        <v>267</v>
      </c>
      <c r="B270" s="29"/>
      <c r="C270" s="30"/>
      <c r="D270" s="31"/>
      <c r="E270" s="31"/>
      <c r="F270" s="32" t="str">
        <f t="shared" si="4"/>
        <v xml:space="preserve"> </v>
      </c>
      <c r="G270" s="32"/>
      <c r="H270" s="31"/>
      <c r="I270" s="33"/>
      <c r="J270" s="33"/>
      <c r="K270" s="31"/>
      <c r="L270" s="34"/>
      <c r="M270" s="35"/>
      <c r="N270" s="35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7"/>
      <c r="AB270" s="38"/>
      <c r="AC270" s="38"/>
      <c r="AD270" s="38"/>
      <c r="AE270" s="38"/>
      <c r="AF270" s="38"/>
      <c r="AG270" s="38"/>
      <c r="AH270" s="38"/>
      <c r="AI270" s="285" t="str">
        <f>IF(ISBLANK($I270),"",VLOOKUP($I270,DATAS!$A$2:$BJ$20,52,0))</f>
        <v/>
      </c>
      <c r="AJ270" s="285" t="str">
        <f>IF(ISBLANK($I270),"",VLOOKUP($I270,DATAS!$A$2:$BJ$20,53,0))</f>
        <v/>
      </c>
      <c r="AK270" s="285" t="str">
        <f>IF(ISBLANK($I270),"",VLOOKUP($I270,DATAS!$A$2:$BJ$20,54,0))</f>
        <v/>
      </c>
      <c r="AL270" s="285" t="str">
        <f>IF(ISBLANK($I270),"",VLOOKUP($I270,DATAS!$A$2:$BJ$20,55,0))</f>
        <v/>
      </c>
      <c r="AM270" s="285" t="str">
        <f>IF(ISBLANK($I270),"",VLOOKUP($I270,DATAS!$A$2:$BJ$20,56,0))</f>
        <v/>
      </c>
      <c r="AN270" s="285" t="str">
        <f>IF(ISBLANK($I270),"",VLOOKUP($I270,DATAS!$A$2:$BJ$20,57,0))</f>
        <v/>
      </c>
      <c r="AO270" s="285" t="str">
        <f>IF(ISBLANK($I270),"",VLOOKUP($I270,DATAS!$A$2:$BJ$20,58,0))</f>
        <v/>
      </c>
    </row>
    <row r="271" spans="1:41" ht="23.25" customHeight="1" x14ac:dyDescent="0.2">
      <c r="A271" s="28" t="s">
        <v>268</v>
      </c>
      <c r="B271" s="29"/>
      <c r="C271" s="30"/>
      <c r="D271" s="31"/>
      <c r="E271" s="31"/>
      <c r="F271" s="32" t="str">
        <f t="shared" si="4"/>
        <v xml:space="preserve"> </v>
      </c>
      <c r="G271" s="32"/>
      <c r="H271" s="31"/>
      <c r="I271" s="33"/>
      <c r="J271" s="33"/>
      <c r="K271" s="31"/>
      <c r="L271" s="34"/>
      <c r="M271" s="35"/>
      <c r="N271" s="35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7"/>
      <c r="AB271" s="38"/>
      <c r="AC271" s="38"/>
      <c r="AD271" s="38"/>
      <c r="AE271" s="38"/>
      <c r="AF271" s="38"/>
      <c r="AG271" s="38"/>
      <c r="AH271" s="38"/>
      <c r="AI271" s="285" t="str">
        <f>IF(ISBLANK($I271),"",VLOOKUP($I271,DATAS!$A$2:$BJ$20,52,0))</f>
        <v/>
      </c>
      <c r="AJ271" s="285" t="str">
        <f>IF(ISBLANK($I271),"",VLOOKUP($I271,DATAS!$A$2:$BJ$20,53,0))</f>
        <v/>
      </c>
      <c r="AK271" s="285" t="str">
        <f>IF(ISBLANK($I271),"",VLOOKUP($I271,DATAS!$A$2:$BJ$20,54,0))</f>
        <v/>
      </c>
      <c r="AL271" s="285" t="str">
        <f>IF(ISBLANK($I271),"",VLOOKUP($I271,DATAS!$A$2:$BJ$20,55,0))</f>
        <v/>
      </c>
      <c r="AM271" s="285" t="str">
        <f>IF(ISBLANK($I271),"",VLOOKUP($I271,DATAS!$A$2:$BJ$20,56,0))</f>
        <v/>
      </c>
      <c r="AN271" s="285" t="str">
        <f>IF(ISBLANK($I271),"",VLOOKUP($I271,DATAS!$A$2:$BJ$20,57,0))</f>
        <v/>
      </c>
      <c r="AO271" s="285" t="str">
        <f>IF(ISBLANK($I271),"",VLOOKUP($I271,DATAS!$A$2:$BJ$20,58,0))</f>
        <v/>
      </c>
    </row>
    <row r="272" spans="1:41" ht="23.25" customHeight="1" x14ac:dyDescent="0.2">
      <c r="A272" s="28" t="s">
        <v>269</v>
      </c>
      <c r="B272" s="29"/>
      <c r="C272" s="30"/>
      <c r="D272" s="31"/>
      <c r="E272" s="31"/>
      <c r="F272" s="32" t="str">
        <f t="shared" si="4"/>
        <v xml:space="preserve"> </v>
      </c>
      <c r="G272" s="32"/>
      <c r="H272" s="31"/>
      <c r="I272" s="33"/>
      <c r="J272" s="33"/>
      <c r="K272" s="31"/>
      <c r="L272" s="34"/>
      <c r="M272" s="35"/>
      <c r="N272" s="35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7"/>
      <c r="AB272" s="38"/>
      <c r="AC272" s="38"/>
      <c r="AD272" s="38"/>
      <c r="AE272" s="38"/>
      <c r="AF272" s="38"/>
      <c r="AG272" s="38"/>
      <c r="AH272" s="38"/>
      <c r="AI272" s="285" t="str">
        <f>IF(ISBLANK($I272),"",VLOOKUP($I272,DATAS!$A$2:$BJ$20,52,0))</f>
        <v/>
      </c>
      <c r="AJ272" s="285" t="str">
        <f>IF(ISBLANK($I272),"",VLOOKUP($I272,DATAS!$A$2:$BJ$20,53,0))</f>
        <v/>
      </c>
      <c r="AK272" s="285" t="str">
        <f>IF(ISBLANK($I272),"",VLOOKUP($I272,DATAS!$A$2:$BJ$20,54,0))</f>
        <v/>
      </c>
      <c r="AL272" s="285" t="str">
        <f>IF(ISBLANK($I272),"",VLOOKUP($I272,DATAS!$A$2:$BJ$20,55,0))</f>
        <v/>
      </c>
      <c r="AM272" s="285" t="str">
        <f>IF(ISBLANK($I272),"",VLOOKUP($I272,DATAS!$A$2:$BJ$20,56,0))</f>
        <v/>
      </c>
      <c r="AN272" s="285" t="str">
        <f>IF(ISBLANK($I272),"",VLOOKUP($I272,DATAS!$A$2:$BJ$20,57,0))</f>
        <v/>
      </c>
      <c r="AO272" s="285" t="str">
        <f>IF(ISBLANK($I272),"",VLOOKUP($I272,DATAS!$A$2:$BJ$20,58,0))</f>
        <v/>
      </c>
    </row>
    <row r="273" spans="1:41" ht="23.25" customHeight="1" x14ac:dyDescent="0.2">
      <c r="A273" s="28" t="s">
        <v>270</v>
      </c>
      <c r="B273" s="29"/>
      <c r="C273" s="30"/>
      <c r="D273" s="31"/>
      <c r="E273" s="31"/>
      <c r="F273" s="32" t="str">
        <f t="shared" si="4"/>
        <v xml:space="preserve"> </v>
      </c>
      <c r="G273" s="32"/>
      <c r="H273" s="31"/>
      <c r="I273" s="33"/>
      <c r="J273" s="33"/>
      <c r="K273" s="31"/>
      <c r="L273" s="34"/>
      <c r="M273" s="35"/>
      <c r="N273" s="35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7"/>
      <c r="AB273" s="38"/>
      <c r="AC273" s="38"/>
      <c r="AD273" s="38"/>
      <c r="AE273" s="38"/>
      <c r="AF273" s="38"/>
      <c r="AG273" s="38"/>
      <c r="AH273" s="38"/>
      <c r="AI273" s="285" t="str">
        <f>IF(ISBLANK($I273),"",VLOOKUP($I273,DATAS!$A$2:$BJ$20,52,0))</f>
        <v/>
      </c>
      <c r="AJ273" s="285" t="str">
        <f>IF(ISBLANK($I273),"",VLOOKUP($I273,DATAS!$A$2:$BJ$20,53,0))</f>
        <v/>
      </c>
      <c r="AK273" s="285" t="str">
        <f>IF(ISBLANK($I273),"",VLOOKUP($I273,DATAS!$A$2:$BJ$20,54,0))</f>
        <v/>
      </c>
      <c r="AL273" s="285" t="str">
        <f>IF(ISBLANK($I273),"",VLOOKUP($I273,DATAS!$A$2:$BJ$20,55,0))</f>
        <v/>
      </c>
      <c r="AM273" s="285" t="str">
        <f>IF(ISBLANK($I273),"",VLOOKUP($I273,DATAS!$A$2:$BJ$20,56,0))</f>
        <v/>
      </c>
      <c r="AN273" s="285" t="str">
        <f>IF(ISBLANK($I273),"",VLOOKUP($I273,DATAS!$A$2:$BJ$20,57,0))</f>
        <v/>
      </c>
      <c r="AO273" s="285" t="str">
        <f>IF(ISBLANK($I273),"",VLOOKUP($I273,DATAS!$A$2:$BJ$20,58,0))</f>
        <v/>
      </c>
    </row>
    <row r="274" spans="1:41" ht="23.25" customHeight="1" x14ac:dyDescent="0.2">
      <c r="A274" s="28" t="s">
        <v>271</v>
      </c>
      <c r="B274" s="29"/>
      <c r="C274" s="30"/>
      <c r="D274" s="31"/>
      <c r="E274" s="31"/>
      <c r="F274" s="32" t="str">
        <f t="shared" si="4"/>
        <v xml:space="preserve"> </v>
      </c>
      <c r="G274" s="32"/>
      <c r="H274" s="31"/>
      <c r="I274" s="33"/>
      <c r="J274" s="33"/>
      <c r="K274" s="31"/>
      <c r="L274" s="34"/>
      <c r="M274" s="35"/>
      <c r="N274" s="35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7"/>
      <c r="AB274" s="38"/>
      <c r="AC274" s="38"/>
      <c r="AD274" s="38"/>
      <c r="AE274" s="38"/>
      <c r="AF274" s="38"/>
      <c r="AG274" s="38"/>
      <c r="AH274" s="38"/>
      <c r="AI274" s="285" t="str">
        <f>IF(ISBLANK($I274),"",VLOOKUP($I274,DATAS!$A$2:$BJ$20,52,0))</f>
        <v/>
      </c>
      <c r="AJ274" s="285" t="str">
        <f>IF(ISBLANK($I274),"",VLOOKUP($I274,DATAS!$A$2:$BJ$20,53,0))</f>
        <v/>
      </c>
      <c r="AK274" s="285" t="str">
        <f>IF(ISBLANK($I274),"",VLOOKUP($I274,DATAS!$A$2:$BJ$20,54,0))</f>
        <v/>
      </c>
      <c r="AL274" s="285" t="str">
        <f>IF(ISBLANK($I274),"",VLOOKUP($I274,DATAS!$A$2:$BJ$20,55,0))</f>
        <v/>
      </c>
      <c r="AM274" s="38"/>
      <c r="AN274" s="285" t="str">
        <f>IF(ISBLANK($I274),"",VLOOKUP($I274,DATAS!$A$2:$BJ$20,57,0))</f>
        <v/>
      </c>
      <c r="AO274" s="285" t="str">
        <f>IF(ISBLANK($I274),"",VLOOKUP($I274,DATAS!$A$2:$BJ$20,58,0))</f>
        <v/>
      </c>
    </row>
    <row r="275" spans="1:41" ht="23.25" customHeight="1" x14ac:dyDescent="0.2">
      <c r="A275" s="28" t="s">
        <v>272</v>
      </c>
      <c r="B275" s="29"/>
      <c r="C275" s="30"/>
      <c r="D275" s="31"/>
      <c r="E275" s="31"/>
      <c r="F275" s="32" t="str">
        <f t="shared" si="4"/>
        <v xml:space="preserve"> </v>
      </c>
      <c r="G275" s="32"/>
      <c r="H275" s="31"/>
      <c r="I275" s="33"/>
      <c r="J275" s="33"/>
      <c r="K275" s="31"/>
      <c r="L275" s="34"/>
      <c r="M275" s="35"/>
      <c r="N275" s="35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7"/>
      <c r="AB275" s="38"/>
      <c r="AC275" s="38"/>
      <c r="AD275" s="38"/>
      <c r="AE275" s="38"/>
      <c r="AF275" s="38"/>
      <c r="AG275" s="38"/>
      <c r="AH275" s="38"/>
      <c r="AI275" s="285" t="str">
        <f>IF(ISBLANK($I275),"",VLOOKUP($I275,DATAS!$A$2:$BJ$20,52,0))</f>
        <v/>
      </c>
      <c r="AJ275" s="285" t="str">
        <f>IF(ISBLANK($I275),"",VLOOKUP($I275,DATAS!$A$2:$BJ$20,53,0))</f>
        <v/>
      </c>
      <c r="AK275" s="285" t="str">
        <f>IF(ISBLANK($I275),"",VLOOKUP($I275,DATAS!$A$2:$BJ$20,54,0))</f>
        <v/>
      </c>
      <c r="AL275" s="285" t="str">
        <f>IF(ISBLANK($I275),"",VLOOKUP($I275,DATAS!$A$2:$BJ$20,55,0))</f>
        <v/>
      </c>
      <c r="AM275" s="38"/>
      <c r="AN275" s="285" t="str">
        <f>IF(ISBLANK($I275),"",VLOOKUP($I275,DATAS!$A$2:$BJ$20,57,0))</f>
        <v/>
      </c>
      <c r="AO275" s="285" t="str">
        <f>IF(ISBLANK($I275),"",VLOOKUP($I275,DATAS!$A$2:$BJ$20,58,0))</f>
        <v/>
      </c>
    </row>
    <row r="276" spans="1:41" ht="23.25" customHeight="1" x14ac:dyDescent="0.2">
      <c r="A276" s="28" t="s">
        <v>273</v>
      </c>
      <c r="B276" s="29"/>
      <c r="C276" s="30"/>
      <c r="D276" s="31"/>
      <c r="E276" s="31"/>
      <c r="F276" s="32" t="str">
        <f t="shared" si="4"/>
        <v xml:space="preserve"> </v>
      </c>
      <c r="G276" s="32"/>
      <c r="H276" s="31"/>
      <c r="I276" s="33"/>
      <c r="J276" s="33"/>
      <c r="K276" s="31"/>
      <c r="L276" s="34"/>
      <c r="M276" s="35"/>
      <c r="N276" s="35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7"/>
      <c r="AB276" s="38"/>
      <c r="AC276" s="38"/>
      <c r="AD276" s="38"/>
      <c r="AE276" s="38"/>
      <c r="AF276" s="38"/>
      <c r="AG276" s="38"/>
      <c r="AH276" s="38"/>
      <c r="AI276" s="285" t="str">
        <f>IF(ISBLANK($I276),"",VLOOKUP($I276,DATAS!$A$2:$BJ$20,52,0))</f>
        <v/>
      </c>
      <c r="AJ276" s="285" t="str">
        <f>IF(ISBLANK($I276),"",VLOOKUP($I276,DATAS!$A$2:$BJ$20,53,0))</f>
        <v/>
      </c>
      <c r="AK276" s="285" t="str">
        <f>IF(ISBLANK($I276),"",VLOOKUP($I276,DATAS!$A$2:$BJ$20,54,0))</f>
        <v/>
      </c>
      <c r="AL276" s="285" t="str">
        <f>IF(ISBLANK($I276),"",VLOOKUP($I276,DATAS!$A$2:$BJ$20,55,0))</f>
        <v/>
      </c>
      <c r="AM276" s="38"/>
      <c r="AN276" s="285" t="str">
        <f>IF(ISBLANK($I276),"",VLOOKUP($I276,DATAS!$A$2:$BJ$20,57,0))</f>
        <v/>
      </c>
      <c r="AO276" s="285" t="str">
        <f>IF(ISBLANK($I276),"",VLOOKUP($I276,DATAS!$A$2:$BJ$20,58,0))</f>
        <v/>
      </c>
    </row>
    <row r="277" spans="1:41" ht="23.25" customHeight="1" x14ac:dyDescent="0.2">
      <c r="A277" s="28" t="s">
        <v>274</v>
      </c>
      <c r="B277" s="29"/>
      <c r="C277" s="30"/>
      <c r="D277" s="31"/>
      <c r="E277" s="31"/>
      <c r="F277" s="32" t="str">
        <f t="shared" si="4"/>
        <v xml:space="preserve"> </v>
      </c>
      <c r="G277" s="32"/>
      <c r="H277" s="31"/>
      <c r="I277" s="33"/>
      <c r="J277" s="33"/>
      <c r="K277" s="31"/>
      <c r="L277" s="34"/>
      <c r="M277" s="35"/>
      <c r="N277" s="35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7"/>
      <c r="AB277" s="38"/>
      <c r="AC277" s="38"/>
      <c r="AD277" s="38"/>
      <c r="AE277" s="38"/>
      <c r="AF277" s="38"/>
      <c r="AG277" s="38"/>
      <c r="AH277" s="38"/>
      <c r="AI277" s="285" t="str">
        <f>IF(ISBLANK($I277),"",VLOOKUP($I277,DATAS!$A$2:$BJ$20,52,0))</f>
        <v/>
      </c>
      <c r="AJ277" s="285" t="str">
        <f>IF(ISBLANK($I277),"",VLOOKUP($I277,DATAS!$A$2:$BJ$20,53,0))</f>
        <v/>
      </c>
      <c r="AK277" s="285" t="str">
        <f>IF(ISBLANK($I277),"",VLOOKUP($I277,DATAS!$A$2:$BJ$20,54,0))</f>
        <v/>
      </c>
      <c r="AL277" s="285" t="str">
        <f>IF(ISBLANK($I277),"",VLOOKUP($I277,DATAS!$A$2:$BJ$20,55,0))</f>
        <v/>
      </c>
      <c r="AM277" s="38"/>
      <c r="AN277" s="285" t="str">
        <f>IF(ISBLANK($I277),"",VLOOKUP($I277,DATAS!$A$2:$BJ$20,57,0))</f>
        <v/>
      </c>
      <c r="AO277" s="285" t="str">
        <f>IF(ISBLANK($I277),"",VLOOKUP($I277,DATAS!$A$2:$BJ$20,58,0))</f>
        <v/>
      </c>
    </row>
    <row r="278" spans="1:41" ht="23.25" customHeight="1" x14ac:dyDescent="0.2">
      <c r="A278" s="28" t="s">
        <v>275</v>
      </c>
      <c r="B278" s="29"/>
      <c r="C278" s="30"/>
      <c r="D278" s="31"/>
      <c r="E278" s="31"/>
      <c r="F278" s="32" t="str">
        <f t="shared" si="4"/>
        <v xml:space="preserve"> </v>
      </c>
      <c r="G278" s="32"/>
      <c r="H278" s="31"/>
      <c r="I278" s="33"/>
      <c r="J278" s="33"/>
      <c r="K278" s="31"/>
      <c r="L278" s="34"/>
      <c r="M278" s="35"/>
      <c r="N278" s="35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7"/>
      <c r="AB278" s="38"/>
      <c r="AC278" s="38"/>
      <c r="AD278" s="38"/>
      <c r="AE278" s="38"/>
      <c r="AF278" s="38"/>
      <c r="AG278" s="38"/>
      <c r="AH278" s="38"/>
      <c r="AI278" s="285" t="str">
        <f>IF(ISBLANK($I278),"",VLOOKUP($I278,DATAS!$A$2:$BJ$20,52,0))</f>
        <v/>
      </c>
      <c r="AJ278" s="285" t="str">
        <f>IF(ISBLANK($I278),"",VLOOKUP($I278,DATAS!$A$2:$BJ$20,53,0))</f>
        <v/>
      </c>
      <c r="AK278" s="285" t="str">
        <f>IF(ISBLANK($I278),"",VLOOKUP($I278,DATAS!$A$2:$BJ$20,54,0))</f>
        <v/>
      </c>
      <c r="AL278" s="285" t="str">
        <f>IF(ISBLANK($I278),"",VLOOKUP($I278,DATAS!$A$2:$BJ$20,55,0))</f>
        <v/>
      </c>
      <c r="AM278" s="38"/>
      <c r="AN278" s="285" t="str">
        <f>IF(ISBLANK($I278),"",VLOOKUP($I278,DATAS!$A$2:$BJ$20,57,0))</f>
        <v/>
      </c>
      <c r="AO278" s="285" t="str">
        <f>IF(ISBLANK($I278),"",VLOOKUP($I278,DATAS!$A$2:$BJ$20,58,0))</f>
        <v/>
      </c>
    </row>
    <row r="279" spans="1:41" ht="23.25" customHeight="1" x14ac:dyDescent="0.2">
      <c r="A279" s="28" t="s">
        <v>276</v>
      </c>
      <c r="B279" s="29"/>
      <c r="C279" s="30"/>
      <c r="D279" s="31"/>
      <c r="E279" s="31"/>
      <c r="F279" s="32" t="str">
        <f t="shared" si="4"/>
        <v xml:space="preserve"> </v>
      </c>
      <c r="G279" s="32"/>
      <c r="H279" s="31"/>
      <c r="I279" s="33"/>
      <c r="J279" s="33"/>
      <c r="K279" s="31"/>
      <c r="L279" s="34"/>
      <c r="M279" s="35"/>
      <c r="N279" s="35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7"/>
      <c r="AB279" s="38"/>
      <c r="AC279" s="38"/>
      <c r="AD279" s="38"/>
      <c r="AE279" s="38"/>
      <c r="AF279" s="38"/>
      <c r="AG279" s="38"/>
      <c r="AH279" s="38"/>
      <c r="AI279" s="285" t="str">
        <f>IF(ISBLANK($I279),"",VLOOKUP($I279,DATAS!$A$2:$BJ$20,52,0))</f>
        <v/>
      </c>
      <c r="AJ279" s="285" t="str">
        <f>IF(ISBLANK($I279),"",VLOOKUP($I279,DATAS!$A$2:$BJ$20,53,0))</f>
        <v/>
      </c>
      <c r="AK279" s="285" t="str">
        <f>IF(ISBLANK($I279),"",VLOOKUP($I279,DATAS!$A$2:$BJ$20,54,0))</f>
        <v/>
      </c>
      <c r="AL279" s="285" t="str">
        <f>IF(ISBLANK($I279),"",VLOOKUP($I279,DATAS!$A$2:$BJ$20,55,0))</f>
        <v/>
      </c>
      <c r="AM279" s="38"/>
      <c r="AN279" s="285" t="str">
        <f>IF(ISBLANK($I279),"",VLOOKUP($I279,DATAS!$A$2:$BJ$20,57,0))</f>
        <v/>
      </c>
      <c r="AO279" s="285" t="str">
        <f>IF(ISBLANK($I279),"",VLOOKUP($I279,DATAS!$A$2:$BJ$20,58,0))</f>
        <v/>
      </c>
    </row>
    <row r="280" spans="1:41" ht="23.25" customHeight="1" x14ac:dyDescent="0.2">
      <c r="A280" s="28" t="s">
        <v>277</v>
      </c>
      <c r="B280" s="29"/>
      <c r="C280" s="30"/>
      <c r="D280" s="31"/>
      <c r="E280" s="31"/>
      <c r="F280" s="32" t="str">
        <f t="shared" si="4"/>
        <v xml:space="preserve"> </v>
      </c>
      <c r="G280" s="32"/>
      <c r="H280" s="31"/>
      <c r="I280" s="33"/>
      <c r="J280" s="33"/>
      <c r="K280" s="31"/>
      <c r="L280" s="34"/>
      <c r="M280" s="35"/>
      <c r="N280" s="35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7"/>
      <c r="AB280" s="38"/>
      <c r="AC280" s="38"/>
      <c r="AD280" s="38"/>
      <c r="AE280" s="38"/>
      <c r="AF280" s="38"/>
      <c r="AG280" s="38"/>
      <c r="AH280" s="38"/>
      <c r="AI280" s="285" t="str">
        <f>IF(ISBLANK($I280),"",VLOOKUP($I280,DATAS!$A$2:$BJ$20,52,0))</f>
        <v/>
      </c>
      <c r="AJ280" s="285" t="str">
        <f>IF(ISBLANK($I280),"",VLOOKUP($I280,DATAS!$A$2:$BJ$20,53,0))</f>
        <v/>
      </c>
      <c r="AK280" s="285" t="str">
        <f>IF(ISBLANK($I280),"",VLOOKUP($I280,DATAS!$A$2:$BJ$20,54,0))</f>
        <v/>
      </c>
      <c r="AL280" s="285" t="str">
        <f>IF(ISBLANK($I280),"",VLOOKUP($I280,DATAS!$A$2:$BJ$20,55,0))</f>
        <v/>
      </c>
      <c r="AM280" s="38"/>
      <c r="AN280" s="285" t="str">
        <f>IF(ISBLANK($I280),"",VLOOKUP($I280,DATAS!$A$2:$BJ$20,57,0))</f>
        <v/>
      </c>
      <c r="AO280" s="285" t="str">
        <f>IF(ISBLANK($I280),"",VLOOKUP($I280,DATAS!$A$2:$BJ$20,58,0))</f>
        <v/>
      </c>
    </row>
    <row r="281" spans="1:41" ht="23.25" customHeight="1" x14ac:dyDescent="0.2">
      <c r="A281" s="28" t="s">
        <v>278</v>
      </c>
      <c r="B281" s="29"/>
      <c r="C281" s="30"/>
      <c r="D281" s="31"/>
      <c r="E281" s="31"/>
      <c r="F281" s="32" t="str">
        <f t="shared" si="4"/>
        <v xml:space="preserve"> </v>
      </c>
      <c r="G281" s="32"/>
      <c r="H281" s="31"/>
      <c r="I281" s="33"/>
      <c r="J281" s="33"/>
      <c r="K281" s="31"/>
      <c r="L281" s="34"/>
      <c r="M281" s="35"/>
      <c r="N281" s="35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7"/>
      <c r="AB281" s="38"/>
      <c r="AC281" s="38"/>
      <c r="AD281" s="38"/>
      <c r="AE281" s="38"/>
      <c r="AF281" s="38"/>
      <c r="AG281" s="38"/>
      <c r="AH281" s="38"/>
      <c r="AI281" s="285" t="str">
        <f>IF(ISBLANK($I281),"",VLOOKUP($I281,DATAS!$A$2:$BJ$20,52,0))</f>
        <v/>
      </c>
      <c r="AJ281" s="285" t="str">
        <f>IF(ISBLANK($I281),"",VLOOKUP($I281,DATAS!$A$2:$BJ$20,53,0))</f>
        <v/>
      </c>
      <c r="AK281" s="285" t="str">
        <f>IF(ISBLANK($I281),"",VLOOKUP($I281,DATAS!$A$2:$BJ$20,54,0))</f>
        <v/>
      </c>
      <c r="AL281" s="285" t="str">
        <f>IF(ISBLANK($I281),"",VLOOKUP($I281,DATAS!$A$2:$BJ$20,55,0))</f>
        <v/>
      </c>
      <c r="AM281" s="38"/>
      <c r="AN281" s="285" t="str">
        <f>IF(ISBLANK($I281),"",VLOOKUP($I281,DATAS!$A$2:$BJ$20,57,0))</f>
        <v/>
      </c>
      <c r="AO281" s="285" t="str">
        <f>IF(ISBLANK($I281),"",VLOOKUP($I281,DATAS!$A$2:$BJ$20,58,0))</f>
        <v/>
      </c>
    </row>
    <row r="282" spans="1:41" ht="23.25" customHeight="1" x14ac:dyDescent="0.2">
      <c r="A282" s="28" t="s">
        <v>279</v>
      </c>
      <c r="B282" s="29"/>
      <c r="C282" s="30"/>
      <c r="D282" s="31"/>
      <c r="E282" s="31"/>
      <c r="F282" s="32" t="str">
        <f t="shared" si="4"/>
        <v xml:space="preserve"> </v>
      </c>
      <c r="G282" s="32"/>
      <c r="H282" s="31"/>
      <c r="I282" s="33"/>
      <c r="J282" s="33"/>
      <c r="K282" s="31"/>
      <c r="L282" s="34"/>
      <c r="M282" s="35"/>
      <c r="N282" s="35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7"/>
      <c r="AB282" s="38"/>
      <c r="AC282" s="38"/>
      <c r="AD282" s="38"/>
      <c r="AE282" s="38"/>
      <c r="AF282" s="38"/>
      <c r="AG282" s="38"/>
      <c r="AH282" s="38"/>
      <c r="AI282" s="285" t="str">
        <f>IF(ISBLANK($I282),"",VLOOKUP($I282,DATAS!$A$2:$BJ$20,52,0))</f>
        <v/>
      </c>
      <c r="AJ282" s="285" t="str">
        <f>IF(ISBLANK($I282),"",VLOOKUP($I282,DATAS!$A$2:$BJ$20,53,0))</f>
        <v/>
      </c>
      <c r="AK282" s="285" t="str">
        <f>IF(ISBLANK($I282),"",VLOOKUP($I282,DATAS!$A$2:$BJ$20,54,0))</f>
        <v/>
      </c>
      <c r="AL282" s="285" t="str">
        <f>IF(ISBLANK($I282),"",VLOOKUP($I282,DATAS!$A$2:$BJ$20,55,0))</f>
        <v/>
      </c>
      <c r="AM282" s="38"/>
      <c r="AN282" s="285" t="str">
        <f>IF(ISBLANK($I282),"",VLOOKUP($I282,DATAS!$A$2:$BJ$20,57,0))</f>
        <v/>
      </c>
      <c r="AO282" s="285" t="str">
        <f>IF(ISBLANK($I282),"",VLOOKUP($I282,DATAS!$A$2:$BJ$20,58,0))</f>
        <v/>
      </c>
    </row>
    <row r="283" spans="1:41" ht="23.25" customHeight="1" x14ac:dyDescent="0.2">
      <c r="A283" s="28" t="s">
        <v>280</v>
      </c>
      <c r="B283" s="29"/>
      <c r="C283" s="30"/>
      <c r="D283" s="31"/>
      <c r="E283" s="31"/>
      <c r="F283" s="32" t="str">
        <f t="shared" si="4"/>
        <v xml:space="preserve"> </v>
      </c>
      <c r="G283" s="32"/>
      <c r="H283" s="31"/>
      <c r="I283" s="33"/>
      <c r="J283" s="33"/>
      <c r="K283" s="31"/>
      <c r="L283" s="34"/>
      <c r="M283" s="35"/>
      <c r="N283" s="35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7"/>
      <c r="AB283" s="38"/>
      <c r="AC283" s="38"/>
      <c r="AD283" s="38"/>
      <c r="AE283" s="38"/>
      <c r="AF283" s="38"/>
      <c r="AG283" s="38"/>
      <c r="AH283" s="38"/>
      <c r="AI283" s="285" t="str">
        <f>IF(ISBLANK($I283),"",VLOOKUP($I283,DATAS!$A$2:$BJ$20,52,0))</f>
        <v/>
      </c>
      <c r="AJ283" s="285" t="str">
        <f>IF(ISBLANK($I283),"",VLOOKUP($I283,DATAS!$A$2:$BJ$20,53,0))</f>
        <v/>
      </c>
      <c r="AK283" s="285" t="str">
        <f>IF(ISBLANK($I283),"",VLOOKUP($I283,DATAS!$A$2:$BJ$20,54,0))</f>
        <v/>
      </c>
      <c r="AL283" s="285" t="str">
        <f>IF(ISBLANK($I283),"",VLOOKUP($I283,DATAS!$A$2:$BJ$20,55,0))</f>
        <v/>
      </c>
      <c r="AM283" s="38"/>
      <c r="AN283" s="285" t="str">
        <f>IF(ISBLANK($I283),"",VLOOKUP($I283,DATAS!$A$2:$BJ$20,57,0))</f>
        <v/>
      </c>
      <c r="AO283" s="285" t="str">
        <f>IF(ISBLANK($I283),"",VLOOKUP($I283,DATAS!$A$2:$BJ$20,58,0))</f>
        <v/>
      </c>
    </row>
    <row r="284" spans="1:41" ht="23.25" customHeight="1" x14ac:dyDescent="0.2">
      <c r="A284" s="28" t="s">
        <v>281</v>
      </c>
      <c r="B284" s="29"/>
      <c r="C284" s="30"/>
      <c r="D284" s="31"/>
      <c r="E284" s="31"/>
      <c r="F284" s="32" t="str">
        <f t="shared" si="4"/>
        <v xml:space="preserve"> </v>
      </c>
      <c r="G284" s="32"/>
      <c r="H284" s="31"/>
      <c r="I284" s="33"/>
      <c r="J284" s="33"/>
      <c r="K284" s="31"/>
      <c r="L284" s="34"/>
      <c r="M284" s="35"/>
      <c r="N284" s="35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7"/>
      <c r="AB284" s="38"/>
      <c r="AC284" s="38"/>
      <c r="AD284" s="38"/>
      <c r="AE284" s="38"/>
      <c r="AF284" s="38"/>
      <c r="AG284" s="38"/>
      <c r="AH284" s="38"/>
      <c r="AI284" s="285" t="str">
        <f>IF(ISBLANK($I284),"",VLOOKUP($I284,DATAS!$A$2:$BJ$20,52,0))</f>
        <v/>
      </c>
      <c r="AJ284" s="285" t="str">
        <f>IF(ISBLANK($I284),"",VLOOKUP($I284,DATAS!$A$2:$BJ$20,53,0))</f>
        <v/>
      </c>
      <c r="AK284" s="285" t="str">
        <f>IF(ISBLANK($I284),"",VLOOKUP($I284,DATAS!$A$2:$BJ$20,54,0))</f>
        <v/>
      </c>
      <c r="AL284" s="285" t="str">
        <f>IF(ISBLANK($I284),"",VLOOKUP($I284,DATAS!$A$2:$BJ$20,55,0))</f>
        <v/>
      </c>
      <c r="AM284" s="38"/>
      <c r="AN284" s="285" t="str">
        <f>IF(ISBLANK($I284),"",VLOOKUP($I284,DATAS!$A$2:$BJ$20,57,0))</f>
        <v/>
      </c>
      <c r="AO284" s="285" t="str">
        <f>IF(ISBLANK($I284),"",VLOOKUP($I284,DATAS!$A$2:$BJ$20,58,0))</f>
        <v/>
      </c>
    </row>
    <row r="285" spans="1:41" ht="23.25" customHeight="1" x14ac:dyDescent="0.2">
      <c r="A285" s="28" t="s">
        <v>282</v>
      </c>
      <c r="B285" s="29"/>
      <c r="C285" s="30"/>
      <c r="D285" s="31"/>
      <c r="E285" s="31"/>
      <c r="F285" s="32" t="str">
        <f t="shared" si="4"/>
        <v xml:space="preserve"> </v>
      </c>
      <c r="G285" s="32"/>
      <c r="H285" s="31"/>
      <c r="I285" s="33"/>
      <c r="J285" s="33"/>
      <c r="K285" s="31"/>
      <c r="L285" s="34"/>
      <c r="M285" s="35"/>
      <c r="N285" s="35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7"/>
      <c r="AB285" s="38"/>
      <c r="AC285" s="38"/>
      <c r="AD285" s="38"/>
      <c r="AE285" s="38"/>
      <c r="AF285" s="38"/>
      <c r="AG285" s="38"/>
      <c r="AH285" s="38"/>
      <c r="AI285" s="285" t="str">
        <f>IF(ISBLANK($I285),"",VLOOKUP($I285,DATAS!$A$2:$BJ$20,52,0))</f>
        <v/>
      </c>
      <c r="AJ285" s="285" t="str">
        <f>IF(ISBLANK($I285),"",VLOOKUP($I285,DATAS!$A$2:$BJ$20,53,0))</f>
        <v/>
      </c>
      <c r="AK285" s="285" t="str">
        <f>IF(ISBLANK($I285),"",VLOOKUP($I285,DATAS!$A$2:$BJ$20,54,0))</f>
        <v/>
      </c>
      <c r="AL285" s="285" t="str">
        <f>IF(ISBLANK($I285),"",VLOOKUP($I285,DATAS!$A$2:$BJ$20,55,0))</f>
        <v/>
      </c>
      <c r="AM285" s="38"/>
      <c r="AN285" s="285" t="str">
        <f>IF(ISBLANK($I285),"",VLOOKUP($I285,DATAS!$A$2:$BJ$20,57,0))</f>
        <v/>
      </c>
      <c r="AO285" s="285" t="str">
        <f>IF(ISBLANK($I285),"",VLOOKUP($I285,DATAS!$A$2:$BJ$20,58,0))</f>
        <v/>
      </c>
    </row>
    <row r="286" spans="1:41" ht="23.25" customHeight="1" x14ac:dyDescent="0.2">
      <c r="A286" s="28" t="s">
        <v>283</v>
      </c>
      <c r="B286" s="29"/>
      <c r="C286" s="30"/>
      <c r="D286" s="31"/>
      <c r="E286" s="31"/>
      <c r="F286" s="32" t="str">
        <f t="shared" si="4"/>
        <v xml:space="preserve"> </v>
      </c>
      <c r="G286" s="32"/>
      <c r="H286" s="31"/>
      <c r="I286" s="33"/>
      <c r="J286" s="33"/>
      <c r="K286" s="31"/>
      <c r="L286" s="34"/>
      <c r="M286" s="35"/>
      <c r="N286" s="35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7"/>
      <c r="AB286" s="38"/>
      <c r="AC286" s="38"/>
      <c r="AD286" s="38"/>
      <c r="AE286" s="38"/>
      <c r="AF286" s="38"/>
      <c r="AG286" s="38"/>
      <c r="AH286" s="38"/>
      <c r="AI286" s="285" t="str">
        <f>IF(ISBLANK($I286),"",VLOOKUP($I286,DATAS!$A$2:$BJ$20,52,0))</f>
        <v/>
      </c>
      <c r="AJ286" s="285" t="str">
        <f>IF(ISBLANK($I286),"",VLOOKUP($I286,DATAS!$A$2:$BJ$20,53,0))</f>
        <v/>
      </c>
      <c r="AK286" s="285" t="str">
        <f>IF(ISBLANK($I286),"",VLOOKUP($I286,DATAS!$A$2:$BJ$20,54,0))</f>
        <v/>
      </c>
      <c r="AL286" s="285" t="str">
        <f>IF(ISBLANK($I286),"",VLOOKUP($I286,DATAS!$A$2:$BJ$20,55,0))</f>
        <v/>
      </c>
      <c r="AM286" s="38"/>
      <c r="AN286" s="285" t="str">
        <f>IF(ISBLANK($I286),"",VLOOKUP($I286,DATAS!$A$2:$BJ$20,57,0))</f>
        <v/>
      </c>
      <c r="AO286" s="285" t="str">
        <f>IF(ISBLANK($I286),"",VLOOKUP($I286,DATAS!$A$2:$BJ$20,58,0))</f>
        <v/>
      </c>
    </row>
    <row r="287" spans="1:41" ht="23.25" customHeight="1" x14ac:dyDescent="0.2">
      <c r="A287" s="28" t="s">
        <v>284</v>
      </c>
      <c r="B287" s="29"/>
      <c r="C287" s="30"/>
      <c r="D287" s="31"/>
      <c r="E287" s="31"/>
      <c r="F287" s="32" t="str">
        <f t="shared" si="4"/>
        <v xml:space="preserve"> </v>
      </c>
      <c r="G287" s="32"/>
      <c r="H287" s="31"/>
      <c r="I287" s="33"/>
      <c r="J287" s="33"/>
      <c r="K287" s="31"/>
      <c r="L287" s="34"/>
      <c r="M287" s="35"/>
      <c r="N287" s="35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7"/>
      <c r="AB287" s="38"/>
      <c r="AC287" s="38"/>
      <c r="AD287" s="38"/>
      <c r="AE287" s="38"/>
      <c r="AF287" s="38"/>
      <c r="AG287" s="38"/>
      <c r="AH287" s="38"/>
      <c r="AI287" s="285" t="str">
        <f>IF(ISBLANK($I287),"",VLOOKUP($I287,DATAS!$A$2:$BJ$20,52,0))</f>
        <v/>
      </c>
      <c r="AJ287" s="285" t="str">
        <f>IF(ISBLANK($I287),"",VLOOKUP($I287,DATAS!$A$2:$BJ$20,53,0))</f>
        <v/>
      </c>
      <c r="AK287" s="285" t="str">
        <f>IF(ISBLANK($I287),"",VLOOKUP($I287,DATAS!$A$2:$BJ$20,54,0))</f>
        <v/>
      </c>
      <c r="AL287" s="285" t="str">
        <f>IF(ISBLANK($I287),"",VLOOKUP($I287,DATAS!$A$2:$BJ$20,55,0))</f>
        <v/>
      </c>
      <c r="AM287" s="38"/>
      <c r="AN287" s="285" t="str">
        <f>IF(ISBLANK($I287),"",VLOOKUP($I287,DATAS!$A$2:$BJ$20,57,0))</f>
        <v/>
      </c>
      <c r="AO287" s="285" t="str">
        <f>IF(ISBLANK($I287),"",VLOOKUP($I287,DATAS!$A$2:$BJ$20,58,0))</f>
        <v/>
      </c>
    </row>
    <row r="288" spans="1:41" ht="23.25" customHeight="1" x14ac:dyDescent="0.2">
      <c r="A288" s="28" t="s">
        <v>285</v>
      </c>
      <c r="B288" s="29"/>
      <c r="C288" s="30"/>
      <c r="D288" s="31"/>
      <c r="E288" s="31"/>
      <c r="F288" s="32" t="str">
        <f t="shared" si="4"/>
        <v xml:space="preserve"> </v>
      </c>
      <c r="G288" s="32"/>
      <c r="H288" s="31"/>
      <c r="I288" s="33"/>
      <c r="J288" s="33"/>
      <c r="K288" s="31"/>
      <c r="L288" s="34"/>
      <c r="M288" s="35"/>
      <c r="N288" s="35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7"/>
      <c r="AB288" s="38"/>
      <c r="AC288" s="38"/>
      <c r="AD288" s="38"/>
      <c r="AE288" s="38"/>
      <c r="AF288" s="38"/>
      <c r="AG288" s="38"/>
      <c r="AH288" s="38"/>
      <c r="AI288" s="285" t="str">
        <f>IF(ISBLANK($I288),"",VLOOKUP($I288,DATAS!$A$2:$BJ$20,52,0))</f>
        <v/>
      </c>
      <c r="AJ288" s="285" t="str">
        <f>IF(ISBLANK($I288),"",VLOOKUP($I288,DATAS!$A$2:$BJ$20,53,0))</f>
        <v/>
      </c>
      <c r="AK288" s="285" t="str">
        <f>IF(ISBLANK($I288),"",VLOOKUP($I288,DATAS!$A$2:$BJ$20,54,0))</f>
        <v/>
      </c>
      <c r="AL288" s="285" t="str">
        <f>IF(ISBLANK($I288),"",VLOOKUP($I288,DATAS!$A$2:$BJ$20,55,0))</f>
        <v/>
      </c>
      <c r="AM288" s="38"/>
      <c r="AN288" s="285" t="str">
        <f>IF(ISBLANK($I288),"",VLOOKUP($I288,DATAS!$A$2:$BJ$20,57,0))</f>
        <v/>
      </c>
      <c r="AO288" s="285" t="str">
        <f>IF(ISBLANK($I288),"",VLOOKUP($I288,DATAS!$A$2:$BJ$20,58,0))</f>
        <v/>
      </c>
    </row>
    <row r="289" spans="1:41" ht="23.25" customHeight="1" x14ac:dyDescent="0.2">
      <c r="A289" s="28" t="s">
        <v>286</v>
      </c>
      <c r="B289" s="29"/>
      <c r="C289" s="30"/>
      <c r="D289" s="31"/>
      <c r="E289" s="31"/>
      <c r="F289" s="32" t="str">
        <f t="shared" si="4"/>
        <v xml:space="preserve"> </v>
      </c>
      <c r="G289" s="32"/>
      <c r="H289" s="31"/>
      <c r="I289" s="33"/>
      <c r="J289" s="33"/>
      <c r="K289" s="31"/>
      <c r="L289" s="34"/>
      <c r="M289" s="35"/>
      <c r="N289" s="35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7"/>
      <c r="AB289" s="38"/>
      <c r="AC289" s="38"/>
      <c r="AD289" s="38"/>
      <c r="AE289" s="38"/>
      <c r="AF289" s="38"/>
      <c r="AG289" s="38"/>
      <c r="AH289" s="38"/>
      <c r="AI289" s="285" t="str">
        <f>IF(ISBLANK($I289),"",VLOOKUP($I289,DATAS!$A$2:$BJ$20,52,0))</f>
        <v/>
      </c>
      <c r="AJ289" s="285" t="str">
        <f>IF(ISBLANK($I289),"",VLOOKUP($I289,DATAS!$A$2:$BJ$20,53,0))</f>
        <v/>
      </c>
      <c r="AK289" s="285" t="str">
        <f>IF(ISBLANK($I289),"",VLOOKUP($I289,DATAS!$A$2:$BJ$20,54,0))</f>
        <v/>
      </c>
      <c r="AL289" s="285" t="str">
        <f>IF(ISBLANK($I289),"",VLOOKUP($I289,DATAS!$A$2:$BJ$20,55,0))</f>
        <v/>
      </c>
      <c r="AM289" s="38"/>
      <c r="AN289" s="285" t="str">
        <f>IF(ISBLANK($I289),"",VLOOKUP($I289,DATAS!$A$2:$BJ$20,57,0))</f>
        <v/>
      </c>
      <c r="AO289" s="285" t="str">
        <f>IF(ISBLANK($I289),"",VLOOKUP($I289,DATAS!$A$2:$BJ$20,58,0))</f>
        <v/>
      </c>
    </row>
    <row r="290" spans="1:41" ht="23.25" customHeight="1" x14ac:dyDescent="0.2">
      <c r="A290" s="28" t="s">
        <v>287</v>
      </c>
      <c r="B290" s="29"/>
      <c r="C290" s="30"/>
      <c r="D290" s="31"/>
      <c r="E290" s="31"/>
      <c r="F290" s="32" t="str">
        <f t="shared" si="4"/>
        <v xml:space="preserve"> </v>
      </c>
      <c r="G290" s="32"/>
      <c r="H290" s="31"/>
      <c r="I290" s="33"/>
      <c r="J290" s="33"/>
      <c r="K290" s="31"/>
      <c r="L290" s="34"/>
      <c r="M290" s="35"/>
      <c r="N290" s="35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7"/>
      <c r="AB290" s="38"/>
      <c r="AC290" s="38"/>
      <c r="AD290" s="38"/>
      <c r="AE290" s="38"/>
      <c r="AF290" s="38"/>
      <c r="AG290" s="38"/>
      <c r="AH290" s="38"/>
      <c r="AI290" s="285" t="str">
        <f>IF(ISBLANK($I290),"",VLOOKUP($I290,DATAS!$A$2:$BJ$20,52,0))</f>
        <v/>
      </c>
      <c r="AJ290" s="285" t="str">
        <f>IF(ISBLANK($I290),"",VLOOKUP($I290,DATAS!$A$2:$BJ$20,53,0))</f>
        <v/>
      </c>
      <c r="AK290" s="285" t="str">
        <f>IF(ISBLANK($I290),"",VLOOKUP($I290,DATAS!$A$2:$BJ$20,54,0))</f>
        <v/>
      </c>
      <c r="AL290" s="285" t="str">
        <f>IF(ISBLANK($I290),"",VLOOKUP($I290,DATAS!$A$2:$BJ$20,55,0))</f>
        <v/>
      </c>
      <c r="AM290" s="38"/>
      <c r="AN290" s="285" t="str">
        <f>IF(ISBLANK($I290),"",VLOOKUP($I290,DATAS!$A$2:$BJ$20,57,0))</f>
        <v/>
      </c>
      <c r="AO290" s="285" t="str">
        <f>IF(ISBLANK($I290),"",VLOOKUP($I290,DATAS!$A$2:$BJ$20,58,0))</f>
        <v/>
      </c>
    </row>
    <row r="291" spans="1:41" ht="23.25" customHeight="1" x14ac:dyDescent="0.2">
      <c r="A291" s="28" t="s">
        <v>288</v>
      </c>
      <c r="B291" s="29"/>
      <c r="C291" s="30"/>
      <c r="D291" s="31"/>
      <c r="E291" s="31"/>
      <c r="F291" s="32" t="str">
        <f t="shared" si="4"/>
        <v xml:space="preserve"> </v>
      </c>
      <c r="G291" s="32"/>
      <c r="H291" s="31"/>
      <c r="I291" s="33"/>
      <c r="J291" s="33"/>
      <c r="K291" s="31"/>
      <c r="L291" s="34"/>
      <c r="M291" s="35"/>
      <c r="N291" s="35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7"/>
      <c r="AB291" s="38"/>
      <c r="AC291" s="38"/>
      <c r="AD291" s="38"/>
      <c r="AE291" s="38"/>
      <c r="AF291" s="38"/>
      <c r="AG291" s="38"/>
      <c r="AH291" s="38"/>
      <c r="AI291" s="285" t="str">
        <f>IF(ISBLANK($I291),"",VLOOKUP($I291,DATAS!$A$2:$BJ$20,52,0))</f>
        <v/>
      </c>
      <c r="AJ291" s="285" t="str">
        <f>IF(ISBLANK($I291),"",VLOOKUP($I291,DATAS!$A$2:$BJ$20,53,0))</f>
        <v/>
      </c>
      <c r="AK291" s="285" t="str">
        <f>IF(ISBLANK($I291),"",VLOOKUP($I291,DATAS!$A$2:$BJ$20,54,0))</f>
        <v/>
      </c>
      <c r="AL291" s="285" t="str">
        <f>IF(ISBLANK($I291),"",VLOOKUP($I291,DATAS!$A$2:$BJ$20,55,0))</f>
        <v/>
      </c>
      <c r="AM291" s="38"/>
      <c r="AN291" s="285" t="str">
        <f>IF(ISBLANK($I291),"",VLOOKUP($I291,DATAS!$A$2:$BJ$20,57,0))</f>
        <v/>
      </c>
      <c r="AO291" s="285" t="str">
        <f>IF(ISBLANK($I291),"",VLOOKUP($I291,DATAS!$A$2:$BJ$20,58,0))</f>
        <v/>
      </c>
    </row>
    <row r="292" spans="1:41" ht="23.25" customHeight="1" x14ac:dyDescent="0.2">
      <c r="A292" s="28" t="s">
        <v>289</v>
      </c>
      <c r="B292" s="29"/>
      <c r="C292" s="30"/>
      <c r="D292" s="31"/>
      <c r="E292" s="31"/>
      <c r="F292" s="32" t="str">
        <f t="shared" si="4"/>
        <v xml:space="preserve"> </v>
      </c>
      <c r="G292" s="32"/>
      <c r="H292" s="31"/>
      <c r="I292" s="33"/>
      <c r="J292" s="33"/>
      <c r="K292" s="31"/>
      <c r="L292" s="34"/>
      <c r="M292" s="35"/>
      <c r="N292" s="35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7"/>
      <c r="AB292" s="38"/>
      <c r="AC292" s="38"/>
      <c r="AD292" s="38"/>
      <c r="AE292" s="38"/>
      <c r="AF292" s="38"/>
      <c r="AG292" s="38"/>
      <c r="AH292" s="38"/>
      <c r="AI292" s="285" t="str">
        <f>IF(ISBLANK($I292),"",VLOOKUP($I292,DATAS!$A$2:$BJ$20,52,0))</f>
        <v/>
      </c>
      <c r="AJ292" s="285" t="str">
        <f>IF(ISBLANK($I292),"",VLOOKUP($I292,DATAS!$A$2:$BJ$20,53,0))</f>
        <v/>
      </c>
      <c r="AK292" s="285" t="str">
        <f>IF(ISBLANK($I292),"",VLOOKUP($I292,DATAS!$A$2:$BJ$20,54,0))</f>
        <v/>
      </c>
      <c r="AL292" s="285" t="str">
        <f>IF(ISBLANK($I292),"",VLOOKUP($I292,DATAS!$A$2:$BJ$20,55,0))</f>
        <v/>
      </c>
      <c r="AM292" s="38"/>
      <c r="AN292" s="285" t="str">
        <f>IF(ISBLANK($I292),"",VLOOKUP($I292,DATAS!$A$2:$BJ$20,57,0))</f>
        <v/>
      </c>
      <c r="AO292" s="285" t="str">
        <f>IF(ISBLANK($I292),"",VLOOKUP($I292,DATAS!$A$2:$BJ$20,58,0))</f>
        <v/>
      </c>
    </row>
    <row r="293" spans="1:41" ht="23.25" customHeight="1" x14ac:dyDescent="0.2">
      <c r="A293" s="28" t="s">
        <v>290</v>
      </c>
      <c r="B293" s="29"/>
      <c r="C293" s="30"/>
      <c r="D293" s="31"/>
      <c r="E293" s="31"/>
      <c r="F293" s="32" t="str">
        <f t="shared" si="4"/>
        <v xml:space="preserve"> </v>
      </c>
      <c r="G293" s="32"/>
      <c r="H293" s="31"/>
      <c r="I293" s="33"/>
      <c r="J293" s="33"/>
      <c r="K293" s="31"/>
      <c r="L293" s="34"/>
      <c r="M293" s="35"/>
      <c r="N293" s="35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7"/>
      <c r="AB293" s="38"/>
      <c r="AC293" s="38"/>
      <c r="AD293" s="38"/>
      <c r="AE293" s="38"/>
      <c r="AF293" s="38"/>
      <c r="AG293" s="38"/>
      <c r="AH293" s="38"/>
      <c r="AI293" s="285" t="str">
        <f>IF(ISBLANK($I293),"",VLOOKUP($I293,DATAS!$A$2:$BJ$20,52,0))</f>
        <v/>
      </c>
      <c r="AJ293" s="285" t="str">
        <f>IF(ISBLANK($I293),"",VLOOKUP($I293,DATAS!$A$2:$BJ$20,53,0))</f>
        <v/>
      </c>
      <c r="AK293" s="285" t="str">
        <f>IF(ISBLANK($I293),"",VLOOKUP($I293,DATAS!$A$2:$BJ$20,54,0))</f>
        <v/>
      </c>
      <c r="AL293" s="285" t="str">
        <f>IF(ISBLANK($I293),"",VLOOKUP($I293,DATAS!$A$2:$BJ$20,55,0))</f>
        <v/>
      </c>
      <c r="AM293" s="38"/>
      <c r="AN293" s="285" t="str">
        <f>IF(ISBLANK($I293),"",VLOOKUP($I293,DATAS!$A$2:$BJ$20,57,0))</f>
        <v/>
      </c>
      <c r="AO293" s="285" t="str">
        <f>IF(ISBLANK($I293),"",VLOOKUP($I293,DATAS!$A$2:$BJ$20,58,0))</f>
        <v/>
      </c>
    </row>
    <row r="294" spans="1:41" ht="23.25" customHeight="1" x14ac:dyDescent="0.2">
      <c r="A294" s="28" t="s">
        <v>291</v>
      </c>
      <c r="B294" s="29"/>
      <c r="C294" s="30"/>
      <c r="D294" s="31"/>
      <c r="E294" s="31"/>
      <c r="F294" s="32" t="str">
        <f t="shared" si="4"/>
        <v xml:space="preserve"> </v>
      </c>
      <c r="G294" s="32"/>
      <c r="H294" s="31"/>
      <c r="I294" s="33"/>
      <c r="J294" s="33"/>
      <c r="K294" s="31"/>
      <c r="L294" s="34"/>
      <c r="M294" s="35"/>
      <c r="N294" s="35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7"/>
      <c r="AB294" s="38"/>
      <c r="AC294" s="38"/>
      <c r="AD294" s="38"/>
      <c r="AE294" s="38"/>
      <c r="AF294" s="38"/>
      <c r="AG294" s="38"/>
      <c r="AH294" s="38"/>
      <c r="AI294" s="285" t="str">
        <f>IF(ISBLANK($I294),"",VLOOKUP($I294,DATAS!$A$2:$BJ$20,52,0))</f>
        <v/>
      </c>
      <c r="AJ294" s="285" t="str">
        <f>IF(ISBLANK($I294),"",VLOOKUP($I294,DATAS!$A$2:$BJ$20,53,0))</f>
        <v/>
      </c>
      <c r="AK294" s="285" t="str">
        <f>IF(ISBLANK($I294),"",VLOOKUP($I294,DATAS!$A$2:$BJ$20,54,0))</f>
        <v/>
      </c>
      <c r="AL294" s="285" t="str">
        <f>IF(ISBLANK($I294),"",VLOOKUP($I294,DATAS!$A$2:$BJ$20,55,0))</f>
        <v/>
      </c>
      <c r="AM294" s="38"/>
      <c r="AN294" s="285" t="str">
        <f>IF(ISBLANK($I294),"",VLOOKUP($I294,DATAS!$A$2:$BJ$20,57,0))</f>
        <v/>
      </c>
      <c r="AO294" s="285" t="str">
        <f>IF(ISBLANK($I294),"",VLOOKUP($I294,DATAS!$A$2:$BJ$20,58,0))</f>
        <v/>
      </c>
    </row>
    <row r="295" spans="1:41" ht="23.25" customHeight="1" x14ac:dyDescent="0.2">
      <c r="A295" s="28" t="s">
        <v>292</v>
      </c>
      <c r="B295" s="29"/>
      <c r="C295" s="30"/>
      <c r="D295" s="31"/>
      <c r="E295" s="31"/>
      <c r="F295" s="32" t="str">
        <f t="shared" si="4"/>
        <v xml:space="preserve"> </v>
      </c>
      <c r="G295" s="32"/>
      <c r="H295" s="31"/>
      <c r="I295" s="33"/>
      <c r="J295" s="33"/>
      <c r="K295" s="31"/>
      <c r="L295" s="34"/>
      <c r="M295" s="35"/>
      <c r="N295" s="35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7"/>
      <c r="AB295" s="38"/>
      <c r="AC295" s="38"/>
      <c r="AD295" s="38"/>
      <c r="AE295" s="38"/>
      <c r="AF295" s="38"/>
      <c r="AG295" s="38"/>
      <c r="AH295" s="38"/>
      <c r="AI295" s="285" t="str">
        <f>IF(ISBLANK($I295),"",VLOOKUP($I295,DATAS!$A$2:$BJ$20,52,0))</f>
        <v/>
      </c>
      <c r="AJ295" s="285" t="str">
        <f>IF(ISBLANK($I295),"",VLOOKUP($I295,DATAS!$A$2:$BJ$20,53,0))</f>
        <v/>
      </c>
      <c r="AK295" s="285" t="str">
        <f>IF(ISBLANK($I295),"",VLOOKUP($I295,DATAS!$A$2:$BJ$20,54,0))</f>
        <v/>
      </c>
      <c r="AL295" s="285" t="str">
        <f>IF(ISBLANK($I295),"",VLOOKUP($I295,DATAS!$A$2:$BJ$20,55,0))</f>
        <v/>
      </c>
      <c r="AM295" s="38"/>
      <c r="AN295" s="285" t="str">
        <f>IF(ISBLANK($I295),"",VLOOKUP($I295,DATAS!$A$2:$BJ$20,57,0))</f>
        <v/>
      </c>
      <c r="AO295" s="285" t="str">
        <f>IF(ISBLANK($I295),"",VLOOKUP($I295,DATAS!$A$2:$BJ$20,58,0))</f>
        <v/>
      </c>
    </row>
    <row r="296" spans="1:41" ht="23.25" customHeight="1" x14ac:dyDescent="0.2">
      <c r="A296" s="28" t="s">
        <v>293</v>
      </c>
      <c r="B296" s="29"/>
      <c r="C296" s="30"/>
      <c r="D296" s="31"/>
      <c r="E296" s="31"/>
      <c r="F296" s="32" t="str">
        <f t="shared" si="4"/>
        <v xml:space="preserve"> </v>
      </c>
      <c r="G296" s="32"/>
      <c r="H296" s="31"/>
      <c r="I296" s="33"/>
      <c r="J296" s="33"/>
      <c r="K296" s="31"/>
      <c r="L296" s="34"/>
      <c r="M296" s="35"/>
      <c r="N296" s="35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7"/>
      <c r="AB296" s="38"/>
      <c r="AC296" s="38"/>
      <c r="AD296" s="38"/>
      <c r="AE296" s="38"/>
      <c r="AF296" s="38"/>
      <c r="AG296" s="38"/>
      <c r="AH296" s="38"/>
      <c r="AI296" s="285" t="str">
        <f>IF(ISBLANK($I296),"",VLOOKUP($I296,DATAS!$A$2:$BJ$20,52,0))</f>
        <v/>
      </c>
      <c r="AJ296" s="285" t="str">
        <f>IF(ISBLANK($I296),"",VLOOKUP($I296,DATAS!$A$2:$BJ$20,53,0))</f>
        <v/>
      </c>
      <c r="AK296" s="285" t="str">
        <f>IF(ISBLANK($I296),"",VLOOKUP($I296,DATAS!$A$2:$BJ$20,54,0))</f>
        <v/>
      </c>
      <c r="AL296" s="285" t="str">
        <f>IF(ISBLANK($I296),"",VLOOKUP($I296,DATAS!$A$2:$BJ$20,55,0))</f>
        <v/>
      </c>
      <c r="AM296" s="38"/>
      <c r="AN296" s="285" t="str">
        <f>IF(ISBLANK($I296),"",VLOOKUP($I296,DATAS!$A$2:$BJ$20,57,0))</f>
        <v/>
      </c>
      <c r="AO296" s="285" t="str">
        <f>IF(ISBLANK($I296),"",VLOOKUP($I296,DATAS!$A$2:$BJ$20,58,0))</f>
        <v/>
      </c>
    </row>
    <row r="297" spans="1:41" ht="23.25" customHeight="1" x14ac:dyDescent="0.2">
      <c r="A297" s="28" t="s">
        <v>294</v>
      </c>
      <c r="B297" s="29"/>
      <c r="C297" s="30"/>
      <c r="D297" s="31"/>
      <c r="E297" s="31"/>
      <c r="F297" s="32" t="str">
        <f t="shared" si="4"/>
        <v xml:space="preserve"> </v>
      </c>
      <c r="G297" s="32"/>
      <c r="H297" s="31"/>
      <c r="I297" s="33"/>
      <c r="J297" s="33"/>
      <c r="K297" s="31"/>
      <c r="L297" s="34"/>
      <c r="M297" s="35"/>
      <c r="N297" s="35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7"/>
      <c r="AB297" s="38"/>
      <c r="AC297" s="38"/>
      <c r="AD297" s="38"/>
      <c r="AE297" s="38"/>
      <c r="AF297" s="38"/>
      <c r="AG297" s="38"/>
      <c r="AH297" s="38"/>
      <c r="AI297" s="285" t="str">
        <f>IF(ISBLANK($I297),"",VLOOKUP($I297,DATAS!$A$2:$BJ$20,52,0))</f>
        <v/>
      </c>
      <c r="AJ297" s="285" t="str">
        <f>IF(ISBLANK($I297),"",VLOOKUP($I297,DATAS!$A$2:$BJ$20,53,0))</f>
        <v/>
      </c>
      <c r="AK297" s="285" t="str">
        <f>IF(ISBLANK($I297),"",VLOOKUP($I297,DATAS!$A$2:$BJ$20,54,0))</f>
        <v/>
      </c>
      <c r="AL297" s="285" t="str">
        <f>IF(ISBLANK($I297),"",VLOOKUP($I297,DATAS!$A$2:$BJ$20,55,0))</f>
        <v/>
      </c>
      <c r="AM297" s="38"/>
      <c r="AN297" s="285" t="str">
        <f>IF(ISBLANK($I297),"",VLOOKUP($I297,DATAS!$A$2:$BJ$20,57,0))</f>
        <v/>
      </c>
      <c r="AO297" s="285" t="str">
        <f>IF(ISBLANK($I297),"",VLOOKUP($I297,DATAS!$A$2:$BJ$20,58,0))</f>
        <v/>
      </c>
    </row>
    <row r="298" spans="1:41" ht="23.25" customHeight="1" x14ac:dyDescent="0.2">
      <c r="A298" s="28" t="s">
        <v>295</v>
      </c>
      <c r="B298" s="29"/>
      <c r="C298" s="30"/>
      <c r="D298" s="31"/>
      <c r="E298" s="31"/>
      <c r="F298" s="32" t="str">
        <f t="shared" si="4"/>
        <v xml:space="preserve"> </v>
      </c>
      <c r="G298" s="32"/>
      <c r="H298" s="31"/>
      <c r="I298" s="33"/>
      <c r="J298" s="33"/>
      <c r="K298" s="31"/>
      <c r="L298" s="34"/>
      <c r="M298" s="35"/>
      <c r="N298" s="35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7"/>
      <c r="AB298" s="38"/>
      <c r="AC298" s="38"/>
      <c r="AD298" s="38"/>
      <c r="AE298" s="38"/>
      <c r="AF298" s="38"/>
      <c r="AG298" s="38"/>
      <c r="AH298" s="38"/>
      <c r="AI298" s="285" t="str">
        <f>IF(ISBLANK($I298),"",VLOOKUP($I298,DATAS!$A$2:$BJ$20,52,0))</f>
        <v/>
      </c>
      <c r="AJ298" s="285" t="str">
        <f>IF(ISBLANK($I298),"",VLOOKUP($I298,DATAS!$A$2:$BJ$20,53,0))</f>
        <v/>
      </c>
      <c r="AK298" s="285" t="str">
        <f>IF(ISBLANK($I298),"",VLOOKUP($I298,DATAS!$A$2:$BJ$20,54,0))</f>
        <v/>
      </c>
      <c r="AL298" s="285" t="str">
        <f>IF(ISBLANK($I298),"",VLOOKUP($I298,DATAS!$A$2:$BJ$20,55,0))</f>
        <v/>
      </c>
      <c r="AM298" s="38"/>
      <c r="AN298" s="285" t="str">
        <f>IF(ISBLANK($I298),"",VLOOKUP($I298,DATAS!$A$2:$BJ$20,57,0))</f>
        <v/>
      </c>
      <c r="AO298" s="285" t="str">
        <f>IF(ISBLANK($I298),"",VLOOKUP($I298,DATAS!$A$2:$BJ$20,58,0))</f>
        <v/>
      </c>
    </row>
    <row r="299" spans="1:41" ht="23.25" customHeight="1" x14ac:dyDescent="0.2">
      <c r="A299" s="28" t="s">
        <v>296</v>
      </c>
      <c r="B299" s="29"/>
      <c r="C299" s="30"/>
      <c r="D299" s="31"/>
      <c r="E299" s="31"/>
      <c r="F299" s="32" t="str">
        <f t="shared" si="4"/>
        <v xml:space="preserve"> </v>
      </c>
      <c r="G299" s="32"/>
      <c r="H299" s="31"/>
      <c r="I299" s="33"/>
      <c r="J299" s="33"/>
      <c r="K299" s="31"/>
      <c r="L299" s="34"/>
      <c r="M299" s="35"/>
      <c r="N299" s="35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7"/>
      <c r="AB299" s="38"/>
      <c r="AC299" s="38"/>
      <c r="AD299" s="38"/>
      <c r="AE299" s="38"/>
      <c r="AF299" s="38"/>
      <c r="AG299" s="38"/>
      <c r="AH299" s="38"/>
      <c r="AI299" s="285" t="str">
        <f>IF(ISBLANK($I299),"",VLOOKUP($I299,DATAS!$A$2:$BJ$20,52,0))</f>
        <v/>
      </c>
      <c r="AJ299" s="285" t="str">
        <f>IF(ISBLANK($I299),"",VLOOKUP($I299,DATAS!$A$2:$BJ$20,53,0))</f>
        <v/>
      </c>
      <c r="AK299" s="285" t="str">
        <f>IF(ISBLANK($I299),"",VLOOKUP($I299,DATAS!$A$2:$BJ$20,54,0))</f>
        <v/>
      </c>
      <c r="AL299" s="285" t="str">
        <f>IF(ISBLANK($I299),"",VLOOKUP($I299,DATAS!$A$2:$BJ$20,55,0))</f>
        <v/>
      </c>
      <c r="AM299" s="38"/>
      <c r="AN299" s="285" t="str">
        <f>IF(ISBLANK($I299),"",VLOOKUP($I299,DATAS!$A$2:$BJ$20,57,0))</f>
        <v/>
      </c>
      <c r="AO299" s="285" t="str">
        <f>IF(ISBLANK($I299),"",VLOOKUP($I299,DATAS!$A$2:$BJ$20,58,0))</f>
        <v/>
      </c>
    </row>
    <row r="300" spans="1:41" ht="23.25" customHeight="1" x14ac:dyDescent="0.2">
      <c r="A300" s="28" t="s">
        <v>297</v>
      </c>
      <c r="B300" s="29"/>
      <c r="C300" s="30"/>
      <c r="D300" s="31"/>
      <c r="E300" s="31"/>
      <c r="F300" s="32" t="str">
        <f t="shared" si="4"/>
        <v xml:space="preserve"> </v>
      </c>
      <c r="G300" s="32"/>
      <c r="H300" s="31"/>
      <c r="I300" s="33"/>
      <c r="J300" s="33"/>
      <c r="K300" s="31"/>
      <c r="L300" s="34"/>
      <c r="M300" s="35"/>
      <c r="N300" s="35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7"/>
      <c r="AB300" s="38"/>
      <c r="AC300" s="38"/>
      <c r="AD300" s="38"/>
      <c r="AE300" s="38"/>
      <c r="AF300" s="38"/>
      <c r="AG300" s="38"/>
      <c r="AH300" s="38"/>
      <c r="AI300" s="285" t="str">
        <f>IF(ISBLANK($I300),"",VLOOKUP($I300,DATAS!$A$2:$BJ$20,52,0))</f>
        <v/>
      </c>
      <c r="AJ300" s="285" t="str">
        <f>IF(ISBLANK($I300),"",VLOOKUP($I300,DATAS!$A$2:$BJ$20,53,0))</f>
        <v/>
      </c>
      <c r="AK300" s="285" t="str">
        <f>IF(ISBLANK($I300),"",VLOOKUP($I300,DATAS!$A$2:$BJ$20,54,0))</f>
        <v/>
      </c>
      <c r="AL300" s="285" t="str">
        <f>IF(ISBLANK($I300),"",VLOOKUP($I300,DATAS!$A$2:$BJ$20,55,0))</f>
        <v/>
      </c>
      <c r="AM300" s="38"/>
      <c r="AN300" s="285" t="str">
        <f>IF(ISBLANK($I300),"",VLOOKUP($I300,DATAS!$A$2:$BJ$20,57,0))</f>
        <v/>
      </c>
      <c r="AO300" s="285" t="str">
        <f>IF(ISBLANK($I300),"",VLOOKUP($I300,DATAS!$A$2:$BJ$20,58,0))</f>
        <v/>
      </c>
    </row>
    <row r="301" spans="1:41" ht="23.25" customHeight="1" x14ac:dyDescent="0.2">
      <c r="A301" s="28" t="s">
        <v>298</v>
      </c>
      <c r="B301" s="29"/>
      <c r="C301" s="30"/>
      <c r="D301" s="31"/>
      <c r="E301" s="31"/>
      <c r="F301" s="32" t="str">
        <f t="shared" si="4"/>
        <v xml:space="preserve"> </v>
      </c>
      <c r="G301" s="32"/>
      <c r="H301" s="31"/>
      <c r="I301" s="33"/>
      <c r="J301" s="33"/>
      <c r="K301" s="31"/>
      <c r="L301" s="34"/>
      <c r="M301" s="35"/>
      <c r="N301" s="35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7"/>
      <c r="AB301" s="38"/>
      <c r="AC301" s="38"/>
      <c r="AD301" s="38"/>
      <c r="AE301" s="38"/>
      <c r="AF301" s="38"/>
      <c r="AG301" s="38"/>
      <c r="AH301" s="38"/>
      <c r="AI301" s="285" t="str">
        <f>IF(ISBLANK($I301),"",VLOOKUP($I301,DATAS!$A$2:$BJ$20,52,0))</f>
        <v/>
      </c>
      <c r="AJ301" s="285" t="str">
        <f>IF(ISBLANK($I301),"",VLOOKUP($I301,DATAS!$A$2:$BJ$20,53,0))</f>
        <v/>
      </c>
      <c r="AK301" s="285" t="str">
        <f>IF(ISBLANK($I301),"",VLOOKUP($I301,DATAS!$A$2:$BJ$20,54,0))</f>
        <v/>
      </c>
      <c r="AL301" s="285" t="str">
        <f>IF(ISBLANK($I301),"",VLOOKUP($I301,DATAS!$A$2:$BJ$20,55,0))</f>
        <v/>
      </c>
      <c r="AM301" s="38"/>
      <c r="AN301" s="285" t="str">
        <f>IF(ISBLANK($I301),"",VLOOKUP($I301,DATAS!$A$2:$BJ$20,57,0))</f>
        <v/>
      </c>
      <c r="AO301" s="285" t="str">
        <f>IF(ISBLANK($I301),"",VLOOKUP($I301,DATAS!$A$2:$BJ$20,58,0))</f>
        <v/>
      </c>
    </row>
    <row r="302" spans="1:41" ht="23.25" customHeight="1" x14ac:dyDescent="0.2">
      <c r="A302" s="28" t="s">
        <v>299</v>
      </c>
      <c r="B302" s="29"/>
      <c r="C302" s="30"/>
      <c r="D302" s="31"/>
      <c r="E302" s="31"/>
      <c r="F302" s="32" t="str">
        <f t="shared" si="4"/>
        <v xml:space="preserve"> </v>
      </c>
      <c r="G302" s="32"/>
      <c r="H302" s="31"/>
      <c r="I302" s="33"/>
      <c r="J302" s="33"/>
      <c r="K302" s="31"/>
      <c r="L302" s="34"/>
      <c r="M302" s="35"/>
      <c r="N302" s="35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7"/>
      <c r="AB302" s="38"/>
      <c r="AC302" s="38"/>
      <c r="AD302" s="38"/>
      <c r="AE302" s="38"/>
      <c r="AF302" s="38"/>
      <c r="AG302" s="38"/>
      <c r="AH302" s="38"/>
      <c r="AI302" s="285" t="str">
        <f>IF(ISBLANK($I302),"",VLOOKUP($I302,DATAS!$A$2:$BJ$20,52,0))</f>
        <v/>
      </c>
      <c r="AJ302" s="285" t="str">
        <f>IF(ISBLANK($I302),"",VLOOKUP($I302,DATAS!$A$2:$BJ$20,53,0))</f>
        <v/>
      </c>
      <c r="AK302" s="285" t="str">
        <f>IF(ISBLANK($I302),"",VLOOKUP($I302,DATAS!$A$2:$BJ$20,54,0))</f>
        <v/>
      </c>
      <c r="AL302" s="285" t="str">
        <f>IF(ISBLANK($I302),"",VLOOKUP($I302,DATAS!$A$2:$BJ$20,55,0))</f>
        <v/>
      </c>
      <c r="AM302" s="38"/>
      <c r="AN302" s="285" t="str">
        <f>IF(ISBLANK($I302),"",VLOOKUP($I302,DATAS!$A$2:$BJ$20,57,0))</f>
        <v/>
      </c>
      <c r="AO302" s="285" t="str">
        <f>IF(ISBLANK($I302),"",VLOOKUP($I302,DATAS!$A$2:$BJ$20,58,0))</f>
        <v/>
      </c>
    </row>
    <row r="303" spans="1:41" ht="23.25" customHeight="1" x14ac:dyDescent="0.2">
      <c r="A303" s="28" t="s">
        <v>300</v>
      </c>
      <c r="B303" s="29"/>
      <c r="C303" s="30"/>
      <c r="D303" s="31"/>
      <c r="E303" s="31"/>
      <c r="F303" s="32" t="str">
        <f t="shared" si="4"/>
        <v xml:space="preserve"> </v>
      </c>
      <c r="G303" s="32"/>
      <c r="H303" s="31"/>
      <c r="I303" s="33"/>
      <c r="J303" s="33"/>
      <c r="K303" s="31"/>
      <c r="L303" s="34"/>
      <c r="M303" s="35"/>
      <c r="N303" s="35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7"/>
      <c r="AB303" s="38"/>
      <c r="AC303" s="38"/>
      <c r="AD303" s="38"/>
      <c r="AE303" s="38"/>
      <c r="AF303" s="38"/>
      <c r="AG303" s="38"/>
      <c r="AH303" s="38"/>
      <c r="AI303" s="285" t="str">
        <f>IF(ISBLANK($I303),"",VLOOKUP($I303,DATAS!$A$2:$BJ$20,52,0))</f>
        <v/>
      </c>
      <c r="AJ303" s="285" t="str">
        <f>IF(ISBLANK($I303),"",VLOOKUP($I303,DATAS!$A$2:$BJ$20,53,0))</f>
        <v/>
      </c>
      <c r="AK303" s="285" t="str">
        <f>IF(ISBLANK($I303),"",VLOOKUP($I303,DATAS!$A$2:$BJ$20,54,0))</f>
        <v/>
      </c>
      <c r="AL303" s="285" t="str">
        <f>IF(ISBLANK($I303),"",VLOOKUP($I303,DATAS!$A$2:$BJ$20,55,0))</f>
        <v/>
      </c>
      <c r="AM303" s="38"/>
      <c r="AN303" s="285" t="str">
        <f>IF(ISBLANK($I303),"",VLOOKUP($I303,DATAS!$A$2:$BJ$20,57,0))</f>
        <v/>
      </c>
      <c r="AO303" s="285" t="str">
        <f>IF(ISBLANK($I303),"",VLOOKUP($I303,DATAS!$A$2:$BJ$20,58,0))</f>
        <v/>
      </c>
    </row>
    <row r="304" spans="1:41" ht="23.25" customHeight="1" x14ac:dyDescent="0.2">
      <c r="A304" s="28" t="s">
        <v>301</v>
      </c>
      <c r="B304" s="29"/>
      <c r="C304" s="30"/>
      <c r="D304" s="31"/>
      <c r="E304" s="31"/>
      <c r="F304" s="32" t="str">
        <f t="shared" si="4"/>
        <v xml:space="preserve"> </v>
      </c>
      <c r="G304" s="32"/>
      <c r="H304" s="31"/>
      <c r="I304" s="33"/>
      <c r="J304" s="33"/>
      <c r="K304" s="31"/>
      <c r="L304" s="34"/>
      <c r="M304" s="35"/>
      <c r="N304" s="35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7"/>
      <c r="AB304" s="38"/>
      <c r="AC304" s="38"/>
      <c r="AD304" s="38"/>
      <c r="AE304" s="38"/>
      <c r="AF304" s="38"/>
      <c r="AG304" s="38"/>
      <c r="AH304" s="38"/>
      <c r="AI304" s="285" t="str">
        <f>IF(ISBLANK($I304),"",VLOOKUP($I304,DATAS!$A$2:$BJ$20,52,0))</f>
        <v/>
      </c>
      <c r="AJ304" s="285" t="str">
        <f>IF(ISBLANK($I304),"",VLOOKUP($I304,DATAS!$A$2:$BJ$20,53,0))</f>
        <v/>
      </c>
      <c r="AK304" s="285" t="str">
        <f>IF(ISBLANK($I304),"",VLOOKUP($I304,DATAS!$A$2:$BJ$20,54,0))</f>
        <v/>
      </c>
      <c r="AL304" s="285" t="str">
        <f>IF(ISBLANK($I304),"",VLOOKUP($I304,DATAS!$A$2:$BJ$20,55,0))</f>
        <v/>
      </c>
      <c r="AM304" s="38"/>
      <c r="AN304" s="285" t="str">
        <f>IF(ISBLANK($I304),"",VLOOKUP($I304,DATAS!$A$2:$BJ$20,57,0))</f>
        <v/>
      </c>
      <c r="AO304" s="285" t="str">
        <f>IF(ISBLANK($I304),"",VLOOKUP($I304,DATAS!$A$2:$BJ$20,58,0))</f>
        <v/>
      </c>
    </row>
    <row r="305" spans="1:41" ht="23.25" customHeight="1" x14ac:dyDescent="0.2">
      <c r="A305" s="28" t="s">
        <v>302</v>
      </c>
      <c r="B305" s="29"/>
      <c r="C305" s="30"/>
      <c r="D305" s="31"/>
      <c r="E305" s="31"/>
      <c r="F305" s="32" t="str">
        <f t="shared" si="4"/>
        <v xml:space="preserve"> </v>
      </c>
      <c r="G305" s="32"/>
      <c r="H305" s="31"/>
      <c r="I305" s="33"/>
      <c r="J305" s="33"/>
      <c r="K305" s="31"/>
      <c r="L305" s="34"/>
      <c r="M305" s="35"/>
      <c r="N305" s="35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7"/>
      <c r="AB305" s="38"/>
      <c r="AC305" s="38"/>
      <c r="AD305" s="38"/>
      <c r="AE305" s="38"/>
      <c r="AF305" s="38"/>
      <c r="AG305" s="38"/>
      <c r="AH305" s="38"/>
      <c r="AI305" s="285" t="str">
        <f>IF(ISBLANK($I305),"",VLOOKUP($I305,DATAS!$A$2:$BJ$20,52,0))</f>
        <v/>
      </c>
      <c r="AJ305" s="285" t="str">
        <f>IF(ISBLANK($I305),"",VLOOKUP($I305,DATAS!$A$2:$BJ$20,53,0))</f>
        <v/>
      </c>
      <c r="AK305" s="285" t="str">
        <f>IF(ISBLANK($I305),"",VLOOKUP($I305,DATAS!$A$2:$BJ$20,54,0))</f>
        <v/>
      </c>
      <c r="AL305" s="285" t="str">
        <f>IF(ISBLANK($I305),"",VLOOKUP($I305,DATAS!$A$2:$BJ$20,55,0))</f>
        <v/>
      </c>
      <c r="AM305" s="38"/>
      <c r="AN305" s="285" t="str">
        <f>IF(ISBLANK($I305),"",VLOOKUP($I305,DATAS!$A$2:$BJ$20,57,0))</f>
        <v/>
      </c>
      <c r="AO305" s="285" t="str">
        <f>IF(ISBLANK($I305),"",VLOOKUP($I305,DATAS!$A$2:$BJ$20,58,0))</f>
        <v/>
      </c>
    </row>
    <row r="306" spans="1:41" ht="23.25" customHeight="1" x14ac:dyDescent="0.2">
      <c r="A306" s="28" t="s">
        <v>303</v>
      </c>
      <c r="B306" s="29"/>
      <c r="C306" s="30"/>
      <c r="D306" s="31"/>
      <c r="E306" s="31"/>
      <c r="F306" s="32" t="str">
        <f t="shared" si="4"/>
        <v xml:space="preserve"> </v>
      </c>
      <c r="G306" s="32"/>
      <c r="H306" s="31"/>
      <c r="I306" s="33"/>
      <c r="J306" s="33"/>
      <c r="K306" s="31"/>
      <c r="L306" s="34"/>
      <c r="M306" s="35"/>
      <c r="N306" s="35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7"/>
      <c r="AB306" s="38"/>
      <c r="AC306" s="38"/>
      <c r="AD306" s="38"/>
      <c r="AE306" s="38"/>
      <c r="AF306" s="38"/>
      <c r="AG306" s="38"/>
      <c r="AH306" s="38"/>
      <c r="AI306" s="285" t="str">
        <f>IF(ISBLANK($I306),"",VLOOKUP($I306,DATAS!$A$2:$BJ$20,52,0))</f>
        <v/>
      </c>
      <c r="AJ306" s="285" t="str">
        <f>IF(ISBLANK($I306),"",VLOOKUP($I306,DATAS!$A$2:$BJ$20,53,0))</f>
        <v/>
      </c>
      <c r="AK306" s="285" t="str">
        <f>IF(ISBLANK($I306),"",VLOOKUP($I306,DATAS!$A$2:$BJ$20,54,0))</f>
        <v/>
      </c>
      <c r="AL306" s="285" t="str">
        <f>IF(ISBLANK($I306),"",VLOOKUP($I306,DATAS!$A$2:$BJ$20,55,0))</f>
        <v/>
      </c>
      <c r="AM306" s="38"/>
      <c r="AN306" s="285" t="str">
        <f>IF(ISBLANK($I306),"",VLOOKUP($I306,DATAS!$A$2:$BJ$20,57,0))</f>
        <v/>
      </c>
      <c r="AO306" s="285" t="str">
        <f>IF(ISBLANK($I306),"",VLOOKUP($I306,DATAS!$A$2:$BJ$20,58,0))</f>
        <v/>
      </c>
    </row>
    <row r="307" spans="1:41" ht="23.25" customHeight="1" x14ac:dyDescent="0.2">
      <c r="A307" s="28" t="s">
        <v>304</v>
      </c>
      <c r="B307" s="29"/>
      <c r="C307" s="30"/>
      <c r="D307" s="31"/>
      <c r="E307" s="31"/>
      <c r="F307" s="32" t="str">
        <f t="shared" si="4"/>
        <v xml:space="preserve"> </v>
      </c>
      <c r="G307" s="32"/>
      <c r="H307" s="31"/>
      <c r="I307" s="33"/>
      <c r="J307" s="33"/>
      <c r="K307" s="31"/>
      <c r="L307" s="34"/>
      <c r="M307" s="35"/>
      <c r="N307" s="35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7"/>
      <c r="AB307" s="38"/>
      <c r="AC307" s="38"/>
      <c r="AD307" s="38"/>
      <c r="AE307" s="38"/>
      <c r="AF307" s="38"/>
      <c r="AG307" s="38"/>
      <c r="AH307" s="38"/>
      <c r="AI307" s="285" t="str">
        <f>IF(ISBLANK($I307),"",VLOOKUP($I307,DATAS!$A$2:$BJ$20,52,0))</f>
        <v/>
      </c>
      <c r="AJ307" s="285" t="str">
        <f>IF(ISBLANK($I307),"",VLOOKUP($I307,DATAS!$A$2:$BJ$20,53,0))</f>
        <v/>
      </c>
      <c r="AK307" s="285" t="str">
        <f>IF(ISBLANK($I307),"",VLOOKUP($I307,DATAS!$A$2:$BJ$20,54,0))</f>
        <v/>
      </c>
      <c r="AL307" s="285" t="str">
        <f>IF(ISBLANK($I307),"",VLOOKUP($I307,DATAS!$A$2:$BJ$20,55,0))</f>
        <v/>
      </c>
      <c r="AM307" s="38"/>
      <c r="AN307" s="285" t="str">
        <f>IF(ISBLANK($I307),"",VLOOKUP($I307,DATAS!$A$2:$BJ$20,57,0))</f>
        <v/>
      </c>
      <c r="AO307" s="285" t="str">
        <f>IF(ISBLANK($I307),"",VLOOKUP($I307,DATAS!$A$2:$BJ$20,58,0))</f>
        <v/>
      </c>
    </row>
    <row r="308" spans="1:41" ht="23.25" customHeight="1" x14ac:dyDescent="0.2">
      <c r="A308" s="28" t="s">
        <v>305</v>
      </c>
      <c r="B308" s="29"/>
      <c r="C308" s="30"/>
      <c r="D308" s="31"/>
      <c r="E308" s="31"/>
      <c r="F308" s="32" t="str">
        <f t="shared" si="4"/>
        <v xml:space="preserve"> </v>
      </c>
      <c r="G308" s="32"/>
      <c r="H308" s="31"/>
      <c r="I308" s="33"/>
      <c r="J308" s="33"/>
      <c r="K308" s="31"/>
      <c r="L308" s="34"/>
      <c r="M308" s="35"/>
      <c r="N308" s="35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7"/>
      <c r="AB308" s="38"/>
      <c r="AC308" s="38"/>
      <c r="AD308" s="38"/>
      <c r="AE308" s="38"/>
      <c r="AF308" s="38"/>
      <c r="AG308" s="38"/>
      <c r="AH308" s="38"/>
      <c r="AI308" s="285" t="str">
        <f>IF(ISBLANK($I308),"",VLOOKUP($I308,DATAS!$A$2:$BJ$20,52,0))</f>
        <v/>
      </c>
      <c r="AJ308" s="285" t="str">
        <f>IF(ISBLANK($I308),"",VLOOKUP($I308,DATAS!$A$2:$BJ$20,53,0))</f>
        <v/>
      </c>
      <c r="AK308" s="285" t="str">
        <f>IF(ISBLANK($I308),"",VLOOKUP($I308,DATAS!$A$2:$BJ$20,54,0))</f>
        <v/>
      </c>
      <c r="AL308" s="285" t="str">
        <f>IF(ISBLANK($I308),"",VLOOKUP($I308,DATAS!$A$2:$BJ$20,55,0))</f>
        <v/>
      </c>
      <c r="AM308" s="38"/>
      <c r="AN308" s="285" t="str">
        <f>IF(ISBLANK($I308),"",VLOOKUP($I308,DATAS!$A$2:$BJ$20,57,0))</f>
        <v/>
      </c>
      <c r="AO308" s="285" t="str">
        <f>IF(ISBLANK($I308),"",VLOOKUP($I308,DATAS!$A$2:$BJ$20,58,0))</f>
        <v/>
      </c>
    </row>
    <row r="309" spans="1:41" ht="23.25" customHeight="1" x14ac:dyDescent="0.2">
      <c r="A309" s="28" t="s">
        <v>306</v>
      </c>
      <c r="B309" s="29"/>
      <c r="C309" s="30"/>
      <c r="D309" s="31"/>
      <c r="E309" s="31"/>
      <c r="F309" s="32" t="str">
        <f t="shared" si="4"/>
        <v xml:space="preserve"> </v>
      </c>
      <c r="G309" s="32"/>
      <c r="H309" s="31"/>
      <c r="I309" s="33"/>
      <c r="J309" s="33"/>
      <c r="K309" s="31"/>
      <c r="L309" s="34"/>
      <c r="M309" s="35"/>
      <c r="N309" s="35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7"/>
      <c r="AB309" s="38"/>
      <c r="AC309" s="38"/>
      <c r="AD309" s="38"/>
      <c r="AE309" s="38"/>
      <c r="AF309" s="38"/>
      <c r="AG309" s="38"/>
      <c r="AH309" s="38"/>
      <c r="AI309" s="285" t="str">
        <f>IF(ISBLANK($I309),"",VLOOKUP($I309,DATAS!$A$2:$BJ$20,52,0))</f>
        <v/>
      </c>
      <c r="AJ309" s="285" t="str">
        <f>IF(ISBLANK($I309),"",VLOOKUP($I309,DATAS!$A$2:$BJ$20,53,0))</f>
        <v/>
      </c>
      <c r="AK309" s="285" t="str">
        <f>IF(ISBLANK($I309),"",VLOOKUP($I309,DATAS!$A$2:$BJ$20,54,0))</f>
        <v/>
      </c>
      <c r="AL309" s="285" t="str">
        <f>IF(ISBLANK($I309),"",VLOOKUP($I309,DATAS!$A$2:$BJ$20,55,0))</f>
        <v/>
      </c>
      <c r="AM309" s="38"/>
      <c r="AN309" s="285" t="str">
        <f>IF(ISBLANK($I309),"",VLOOKUP($I309,DATAS!$A$2:$BJ$20,57,0))</f>
        <v/>
      </c>
      <c r="AO309" s="285" t="str">
        <f>IF(ISBLANK($I309),"",VLOOKUP($I309,DATAS!$A$2:$BJ$20,58,0))</f>
        <v/>
      </c>
    </row>
    <row r="310" spans="1:41" ht="23.25" customHeight="1" x14ac:dyDescent="0.2">
      <c r="A310" s="28" t="s">
        <v>307</v>
      </c>
      <c r="B310" s="29"/>
      <c r="C310" s="30"/>
      <c r="D310" s="31"/>
      <c r="E310" s="31"/>
      <c r="F310" s="32" t="str">
        <f t="shared" si="4"/>
        <v xml:space="preserve"> </v>
      </c>
      <c r="G310" s="32"/>
      <c r="H310" s="31"/>
      <c r="I310" s="33"/>
      <c r="J310" s="33"/>
      <c r="K310" s="31"/>
      <c r="L310" s="34"/>
      <c r="M310" s="35"/>
      <c r="N310" s="35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7"/>
      <c r="AB310" s="38"/>
      <c r="AC310" s="38"/>
      <c r="AD310" s="38"/>
      <c r="AE310" s="38"/>
      <c r="AF310" s="38"/>
      <c r="AG310" s="38"/>
      <c r="AH310" s="38"/>
      <c r="AI310" s="285" t="str">
        <f>IF(ISBLANK($I310),"",VLOOKUP($I310,DATAS!$A$2:$BJ$20,52,0))</f>
        <v/>
      </c>
      <c r="AJ310" s="285" t="str">
        <f>IF(ISBLANK($I310),"",VLOOKUP($I310,DATAS!$A$2:$BJ$20,53,0))</f>
        <v/>
      </c>
      <c r="AK310" s="285" t="str">
        <f>IF(ISBLANK($I310),"",VLOOKUP($I310,DATAS!$A$2:$BJ$20,54,0))</f>
        <v/>
      </c>
      <c r="AL310" s="285" t="str">
        <f>IF(ISBLANK($I310),"",VLOOKUP($I310,DATAS!$A$2:$BJ$20,55,0))</f>
        <v/>
      </c>
      <c r="AM310" s="38"/>
      <c r="AN310" s="285" t="str">
        <f>IF(ISBLANK($I310),"",VLOOKUP($I310,DATAS!$A$2:$BJ$20,57,0))</f>
        <v/>
      </c>
      <c r="AO310" s="285" t="str">
        <f>IF(ISBLANK($I310),"",VLOOKUP($I310,DATAS!$A$2:$BJ$20,58,0))</f>
        <v/>
      </c>
    </row>
    <row r="311" spans="1:41" ht="23.25" customHeight="1" x14ac:dyDescent="0.2">
      <c r="A311" s="28" t="s">
        <v>308</v>
      </c>
      <c r="B311" s="29"/>
      <c r="C311" s="30"/>
      <c r="D311" s="31"/>
      <c r="E311" s="31"/>
      <c r="F311" s="32" t="str">
        <f t="shared" si="4"/>
        <v xml:space="preserve"> </v>
      </c>
      <c r="G311" s="32"/>
      <c r="H311" s="31"/>
      <c r="I311" s="33"/>
      <c r="J311" s="33"/>
      <c r="K311" s="31"/>
      <c r="L311" s="34"/>
      <c r="M311" s="35"/>
      <c r="N311" s="35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7"/>
      <c r="AB311" s="38"/>
      <c r="AC311" s="38"/>
      <c r="AD311" s="38"/>
      <c r="AE311" s="38"/>
      <c r="AF311" s="38"/>
      <c r="AG311" s="38"/>
      <c r="AH311" s="38"/>
      <c r="AI311" s="285" t="str">
        <f>IF(ISBLANK($I311),"",VLOOKUP($I311,DATAS!$A$2:$BJ$20,52,0))</f>
        <v/>
      </c>
      <c r="AJ311" s="285" t="str">
        <f>IF(ISBLANK($I311),"",VLOOKUP($I311,DATAS!$A$2:$BJ$20,53,0))</f>
        <v/>
      </c>
      <c r="AK311" s="285" t="str">
        <f>IF(ISBLANK($I311),"",VLOOKUP($I311,DATAS!$A$2:$BJ$20,54,0))</f>
        <v/>
      </c>
      <c r="AL311" s="285" t="str">
        <f>IF(ISBLANK($I311),"",VLOOKUP($I311,DATAS!$A$2:$BJ$20,55,0))</f>
        <v/>
      </c>
      <c r="AM311" s="38"/>
      <c r="AN311" s="38"/>
      <c r="AO311" s="285" t="str">
        <f>IF(ISBLANK($I311),"",VLOOKUP($I311,DATAS!$A$2:$BJ$20,58,0))</f>
        <v/>
      </c>
    </row>
    <row r="312" spans="1:41" ht="23.25" customHeight="1" x14ac:dyDescent="0.2">
      <c r="A312" s="28" t="s">
        <v>309</v>
      </c>
      <c r="B312" s="29"/>
      <c r="C312" s="30"/>
      <c r="D312" s="31"/>
      <c r="E312" s="31"/>
      <c r="F312" s="32" t="str">
        <f t="shared" si="4"/>
        <v xml:space="preserve"> </v>
      </c>
      <c r="G312" s="32"/>
      <c r="H312" s="31"/>
      <c r="I312" s="33"/>
      <c r="J312" s="33"/>
      <c r="K312" s="31"/>
      <c r="L312" s="34"/>
      <c r="M312" s="35"/>
      <c r="N312" s="35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7"/>
      <c r="AB312" s="38"/>
      <c r="AC312" s="38"/>
      <c r="AD312" s="38"/>
      <c r="AE312" s="38"/>
      <c r="AF312" s="38"/>
      <c r="AG312" s="38"/>
      <c r="AH312" s="38"/>
      <c r="AI312" s="285" t="str">
        <f>IF(ISBLANK($I312),"",VLOOKUP($I312,DATAS!$A$2:$BJ$20,52,0))</f>
        <v/>
      </c>
      <c r="AJ312" s="285" t="str">
        <f>IF(ISBLANK($I312),"",VLOOKUP($I312,DATAS!$A$2:$BJ$20,53,0))</f>
        <v/>
      </c>
      <c r="AK312" s="285" t="str">
        <f>IF(ISBLANK($I312),"",VLOOKUP($I312,DATAS!$A$2:$BJ$20,54,0))</f>
        <v/>
      </c>
      <c r="AL312" s="285" t="str">
        <f>IF(ISBLANK($I312),"",VLOOKUP($I312,DATAS!$A$2:$BJ$20,55,0))</f>
        <v/>
      </c>
      <c r="AM312" s="38"/>
      <c r="AN312" s="38"/>
      <c r="AO312" s="285" t="str">
        <f>IF(ISBLANK($I312),"",VLOOKUP($I312,DATAS!$A$2:$BJ$20,58,0))</f>
        <v/>
      </c>
    </row>
    <row r="313" spans="1:41" ht="23.25" customHeight="1" x14ac:dyDescent="0.2">
      <c r="A313" s="28" t="s">
        <v>310</v>
      </c>
      <c r="B313" s="29"/>
      <c r="C313" s="30"/>
      <c r="D313" s="31"/>
      <c r="E313" s="31"/>
      <c r="F313" s="32" t="str">
        <f t="shared" si="4"/>
        <v xml:space="preserve"> </v>
      </c>
      <c r="G313" s="32"/>
      <c r="H313" s="31"/>
      <c r="I313" s="33"/>
      <c r="J313" s="33"/>
      <c r="K313" s="31"/>
      <c r="L313" s="34"/>
      <c r="M313" s="35"/>
      <c r="N313" s="35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7"/>
      <c r="AB313" s="38"/>
      <c r="AC313" s="38"/>
      <c r="AD313" s="38"/>
      <c r="AE313" s="38"/>
      <c r="AF313" s="38"/>
      <c r="AG313" s="38"/>
      <c r="AH313" s="38"/>
      <c r="AI313" s="285" t="str">
        <f>IF(ISBLANK($I313),"",VLOOKUP($I313,DATAS!$A$2:$BJ$20,52,0))</f>
        <v/>
      </c>
      <c r="AJ313" s="285" t="str">
        <f>IF(ISBLANK($I313),"",VLOOKUP($I313,DATAS!$A$2:$BJ$20,53,0))</f>
        <v/>
      </c>
      <c r="AK313" s="285" t="str">
        <f>IF(ISBLANK($I313),"",VLOOKUP($I313,DATAS!$A$2:$BJ$20,54,0))</f>
        <v/>
      </c>
      <c r="AL313" s="285" t="str">
        <f>IF(ISBLANK($I313),"",VLOOKUP($I313,DATAS!$A$2:$BJ$20,55,0))</f>
        <v/>
      </c>
      <c r="AM313" s="38"/>
      <c r="AN313" s="38"/>
      <c r="AO313" s="285" t="str">
        <f>IF(ISBLANK($I313),"",VLOOKUP($I313,DATAS!$A$2:$BJ$20,58,0))</f>
        <v/>
      </c>
    </row>
    <row r="314" spans="1:41" ht="23.25" customHeight="1" x14ac:dyDescent="0.2">
      <c r="A314" s="28" t="s">
        <v>311</v>
      </c>
      <c r="B314" s="29"/>
      <c r="C314" s="30"/>
      <c r="D314" s="31"/>
      <c r="E314" s="31"/>
      <c r="F314" s="32" t="str">
        <f t="shared" si="4"/>
        <v xml:space="preserve"> </v>
      </c>
      <c r="G314" s="32"/>
      <c r="H314" s="31"/>
      <c r="I314" s="33"/>
      <c r="J314" s="33"/>
      <c r="K314" s="31"/>
      <c r="L314" s="34"/>
      <c r="M314" s="35"/>
      <c r="N314" s="35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7"/>
      <c r="AB314" s="38"/>
      <c r="AC314" s="38"/>
      <c r="AD314" s="38"/>
      <c r="AE314" s="38"/>
      <c r="AF314" s="38"/>
      <c r="AG314" s="38"/>
      <c r="AH314" s="38"/>
      <c r="AI314" s="285" t="str">
        <f>IF(ISBLANK($I314),"",VLOOKUP($I314,DATAS!$A$2:$BJ$20,52,0))</f>
        <v/>
      </c>
      <c r="AJ314" s="285" t="str">
        <f>IF(ISBLANK($I314),"",VLOOKUP($I314,DATAS!$A$2:$BJ$20,53,0))</f>
        <v/>
      </c>
      <c r="AK314" s="285" t="str">
        <f>IF(ISBLANK($I314),"",VLOOKUP($I314,DATAS!$A$2:$BJ$20,54,0))</f>
        <v/>
      </c>
      <c r="AL314" s="285" t="str">
        <f>IF(ISBLANK($I314),"",VLOOKUP($I314,DATAS!$A$2:$BJ$20,55,0))</f>
        <v/>
      </c>
      <c r="AM314" s="38"/>
      <c r="AN314" s="38"/>
      <c r="AO314" s="285" t="str">
        <f>IF(ISBLANK($I314),"",VLOOKUP($I314,DATAS!$A$2:$BJ$20,58,0))</f>
        <v/>
      </c>
    </row>
    <row r="315" spans="1:41" ht="23.25" customHeight="1" x14ac:dyDescent="0.2">
      <c r="A315" s="28" t="s">
        <v>312</v>
      </c>
      <c r="B315" s="29"/>
      <c r="C315" s="30"/>
      <c r="D315" s="31"/>
      <c r="E315" s="31"/>
      <c r="F315" s="32" t="str">
        <f t="shared" si="4"/>
        <v xml:space="preserve"> </v>
      </c>
      <c r="G315" s="32"/>
      <c r="H315" s="31"/>
      <c r="I315" s="33"/>
      <c r="J315" s="33"/>
      <c r="K315" s="31"/>
      <c r="L315" s="34"/>
      <c r="M315" s="35"/>
      <c r="N315" s="35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7"/>
      <c r="AB315" s="38"/>
      <c r="AC315" s="38"/>
      <c r="AD315" s="38"/>
      <c r="AE315" s="38"/>
      <c r="AF315" s="38"/>
      <c r="AG315" s="38"/>
      <c r="AH315" s="38"/>
      <c r="AI315" s="285" t="str">
        <f>IF(ISBLANK($I315),"",VLOOKUP($I315,DATAS!$A$2:$BJ$20,52,0))</f>
        <v/>
      </c>
      <c r="AJ315" s="285" t="str">
        <f>IF(ISBLANK($I315),"",VLOOKUP($I315,DATAS!$A$2:$BJ$20,53,0))</f>
        <v/>
      </c>
      <c r="AK315" s="285" t="str">
        <f>IF(ISBLANK($I315),"",VLOOKUP($I315,DATAS!$A$2:$BJ$20,54,0))</f>
        <v/>
      </c>
      <c r="AL315" s="285" t="str">
        <f>IF(ISBLANK($I315),"",VLOOKUP($I315,DATAS!$A$2:$BJ$20,55,0))</f>
        <v/>
      </c>
      <c r="AM315" s="38"/>
      <c r="AN315" s="38"/>
      <c r="AO315" s="285" t="str">
        <f>IF(ISBLANK($I315),"",VLOOKUP($I315,DATAS!$A$2:$BJ$20,58,0))</f>
        <v/>
      </c>
    </row>
    <row r="316" spans="1:41" ht="23.25" customHeight="1" x14ac:dyDescent="0.2">
      <c r="A316" s="28" t="s">
        <v>313</v>
      </c>
      <c r="B316" s="29"/>
      <c r="C316" s="30"/>
      <c r="D316" s="31"/>
      <c r="E316" s="31"/>
      <c r="F316" s="32" t="str">
        <f t="shared" si="4"/>
        <v xml:space="preserve"> </v>
      </c>
      <c r="G316" s="32"/>
      <c r="H316" s="31"/>
      <c r="I316" s="33"/>
      <c r="J316" s="33"/>
      <c r="K316" s="31"/>
      <c r="L316" s="34"/>
      <c r="M316" s="35"/>
      <c r="N316" s="35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7"/>
      <c r="AB316" s="38"/>
      <c r="AC316" s="38"/>
      <c r="AD316" s="38"/>
      <c r="AE316" s="38"/>
      <c r="AF316" s="38"/>
      <c r="AG316" s="38"/>
      <c r="AH316" s="38"/>
      <c r="AI316" s="285" t="str">
        <f>IF(ISBLANK($I316),"",VLOOKUP($I316,DATAS!$A$2:$BJ$20,52,0))</f>
        <v/>
      </c>
      <c r="AJ316" s="285" t="str">
        <f>IF(ISBLANK($I316),"",VLOOKUP($I316,DATAS!$A$2:$BJ$20,53,0))</f>
        <v/>
      </c>
      <c r="AK316" s="285" t="str">
        <f>IF(ISBLANK($I316),"",VLOOKUP($I316,DATAS!$A$2:$BJ$20,54,0))</f>
        <v/>
      </c>
      <c r="AL316" s="285" t="str">
        <f>IF(ISBLANK($I316),"",VLOOKUP($I316,DATAS!$A$2:$BJ$20,55,0))</f>
        <v/>
      </c>
      <c r="AM316" s="38"/>
      <c r="AN316" s="38"/>
      <c r="AO316" s="285" t="str">
        <f>IF(ISBLANK($I316),"",VLOOKUP($I316,DATAS!$A$2:$BJ$20,58,0))</f>
        <v/>
      </c>
    </row>
    <row r="317" spans="1:41" ht="23.25" customHeight="1" x14ac:dyDescent="0.2">
      <c r="A317" s="28" t="s">
        <v>314</v>
      </c>
      <c r="B317" s="29"/>
      <c r="C317" s="30"/>
      <c r="D317" s="31"/>
      <c r="E317" s="31"/>
      <c r="F317" s="32" t="str">
        <f t="shared" si="4"/>
        <v xml:space="preserve"> </v>
      </c>
      <c r="G317" s="32"/>
      <c r="H317" s="31"/>
      <c r="I317" s="33"/>
      <c r="J317" s="33"/>
      <c r="K317" s="31"/>
      <c r="L317" s="34"/>
      <c r="M317" s="35"/>
      <c r="N317" s="35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7"/>
      <c r="AB317" s="38"/>
      <c r="AC317" s="38"/>
      <c r="AD317" s="38"/>
      <c r="AE317" s="38"/>
      <c r="AF317" s="38"/>
      <c r="AG317" s="38"/>
      <c r="AH317" s="38"/>
      <c r="AI317" s="285" t="str">
        <f>IF(ISBLANK($I317),"",VLOOKUP($I317,DATAS!$A$2:$BJ$20,52,0))</f>
        <v/>
      </c>
      <c r="AJ317" s="285" t="str">
        <f>IF(ISBLANK($I317),"",VLOOKUP($I317,DATAS!$A$2:$BJ$20,53,0))</f>
        <v/>
      </c>
      <c r="AK317" s="285" t="str">
        <f>IF(ISBLANK($I317),"",VLOOKUP($I317,DATAS!$A$2:$BJ$20,54,0))</f>
        <v/>
      </c>
      <c r="AL317" s="285" t="str">
        <f>IF(ISBLANK($I317),"",VLOOKUP($I317,DATAS!$A$2:$BJ$20,55,0))</f>
        <v/>
      </c>
      <c r="AM317" s="38"/>
      <c r="AN317" s="38"/>
      <c r="AO317" s="285" t="str">
        <f>IF(ISBLANK($I317),"",VLOOKUP($I317,DATAS!$A$2:$BJ$20,58,0))</f>
        <v/>
      </c>
    </row>
    <row r="318" spans="1:41" ht="23.25" customHeight="1" x14ac:dyDescent="0.2">
      <c r="A318" s="28" t="s">
        <v>315</v>
      </c>
      <c r="B318" s="29"/>
      <c r="C318" s="30"/>
      <c r="D318" s="31"/>
      <c r="E318" s="31"/>
      <c r="F318" s="32" t="str">
        <f t="shared" si="4"/>
        <v xml:space="preserve"> </v>
      </c>
      <c r="G318" s="32"/>
      <c r="H318" s="31"/>
      <c r="I318" s="33"/>
      <c r="J318" s="33"/>
      <c r="K318" s="31"/>
      <c r="L318" s="34"/>
      <c r="M318" s="35"/>
      <c r="N318" s="35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7"/>
      <c r="AB318" s="38"/>
      <c r="AC318" s="38"/>
      <c r="AD318" s="38"/>
      <c r="AE318" s="38"/>
      <c r="AF318" s="38"/>
      <c r="AG318" s="38"/>
      <c r="AH318" s="38"/>
      <c r="AI318" s="285" t="str">
        <f>IF(ISBLANK($I318),"",VLOOKUP($I318,DATAS!$A$2:$BJ$20,52,0))</f>
        <v/>
      </c>
      <c r="AJ318" s="285" t="str">
        <f>IF(ISBLANK($I318),"",VLOOKUP($I318,DATAS!$A$2:$BJ$20,53,0))</f>
        <v/>
      </c>
      <c r="AK318" s="285" t="str">
        <f>IF(ISBLANK($I318),"",VLOOKUP($I318,DATAS!$A$2:$BJ$20,54,0))</f>
        <v/>
      </c>
      <c r="AL318" s="285" t="str">
        <f>IF(ISBLANK($I318),"",VLOOKUP($I318,DATAS!$A$2:$BJ$20,55,0))</f>
        <v/>
      </c>
      <c r="AM318" s="38"/>
      <c r="AN318" s="38"/>
      <c r="AO318" s="285" t="str">
        <f>IF(ISBLANK($I318),"",VLOOKUP($I318,DATAS!$A$2:$BJ$20,58,0))</f>
        <v/>
      </c>
    </row>
    <row r="319" spans="1:41" ht="23.25" customHeight="1" x14ac:dyDescent="0.2">
      <c r="A319" s="28" t="s">
        <v>316</v>
      </c>
      <c r="B319" s="29"/>
      <c r="C319" s="30"/>
      <c r="D319" s="31"/>
      <c r="E319" s="31"/>
      <c r="F319" s="32" t="str">
        <f t="shared" si="4"/>
        <v xml:space="preserve"> </v>
      </c>
      <c r="G319" s="32"/>
      <c r="H319" s="31"/>
      <c r="I319" s="33"/>
      <c r="J319" s="33"/>
      <c r="K319" s="31"/>
      <c r="L319" s="34"/>
      <c r="M319" s="35"/>
      <c r="N319" s="35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7"/>
      <c r="AB319" s="38"/>
      <c r="AC319" s="38"/>
      <c r="AD319" s="38"/>
      <c r="AE319" s="38"/>
      <c r="AF319" s="38"/>
      <c r="AG319" s="38"/>
      <c r="AH319" s="38"/>
      <c r="AI319" s="285" t="str">
        <f>IF(ISBLANK($I319),"",VLOOKUP($I319,DATAS!$A$2:$BJ$20,52,0))</f>
        <v/>
      </c>
      <c r="AJ319" s="285" t="str">
        <f>IF(ISBLANK($I319),"",VLOOKUP($I319,DATAS!$A$2:$BJ$20,53,0))</f>
        <v/>
      </c>
      <c r="AK319" s="285" t="str">
        <f>IF(ISBLANK($I319),"",VLOOKUP($I319,DATAS!$A$2:$BJ$20,54,0))</f>
        <v/>
      </c>
      <c r="AL319" s="285" t="str">
        <f>IF(ISBLANK($I319),"",VLOOKUP($I319,DATAS!$A$2:$BJ$20,55,0))</f>
        <v/>
      </c>
      <c r="AM319" s="38"/>
      <c r="AN319" s="38"/>
      <c r="AO319" s="285" t="str">
        <f>IF(ISBLANK($I319),"",VLOOKUP($I319,DATAS!$A$2:$BJ$20,58,0))</f>
        <v/>
      </c>
    </row>
    <row r="320" spans="1:41" ht="23.25" customHeight="1" x14ac:dyDescent="0.2">
      <c r="A320" s="28" t="s">
        <v>317</v>
      </c>
      <c r="B320" s="29"/>
      <c r="C320" s="30"/>
      <c r="D320" s="31"/>
      <c r="E320" s="31"/>
      <c r="F320" s="32" t="str">
        <f t="shared" si="4"/>
        <v xml:space="preserve"> </v>
      </c>
      <c r="G320" s="32"/>
      <c r="H320" s="31"/>
      <c r="I320" s="33"/>
      <c r="J320" s="33"/>
      <c r="K320" s="31"/>
      <c r="L320" s="34"/>
      <c r="M320" s="35"/>
      <c r="N320" s="35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7"/>
      <c r="AB320" s="38"/>
      <c r="AC320" s="38"/>
      <c r="AD320" s="38"/>
      <c r="AE320" s="38"/>
      <c r="AF320" s="38"/>
      <c r="AG320" s="38"/>
      <c r="AH320" s="38"/>
      <c r="AI320" s="285" t="str">
        <f>IF(ISBLANK($I320),"",VLOOKUP($I320,DATAS!$A$2:$BJ$20,52,0))</f>
        <v/>
      </c>
      <c r="AJ320" s="38"/>
      <c r="AK320" s="285" t="str">
        <f>IF(ISBLANK($I320),"",VLOOKUP($I320,DATAS!$A$2:$BJ$20,54,0))</f>
        <v/>
      </c>
      <c r="AL320" s="285" t="str">
        <f>IF(ISBLANK($I320),"",VLOOKUP($I320,DATAS!$A$2:$BJ$20,55,0))</f>
        <v/>
      </c>
      <c r="AM320" s="38"/>
      <c r="AN320" s="38"/>
      <c r="AO320" s="285" t="str">
        <f>IF(ISBLANK($I320),"",VLOOKUP($I320,DATAS!$A$2:$BJ$20,58,0))</f>
        <v/>
      </c>
    </row>
    <row r="321" spans="1:41" ht="23.25" customHeight="1" x14ac:dyDescent="0.2">
      <c r="A321" s="28" t="s">
        <v>318</v>
      </c>
      <c r="B321" s="29"/>
      <c r="C321" s="30"/>
      <c r="D321" s="31"/>
      <c r="E321" s="31"/>
      <c r="F321" s="32" t="str">
        <f t="shared" si="4"/>
        <v xml:space="preserve"> </v>
      </c>
      <c r="G321" s="32"/>
      <c r="H321" s="31"/>
      <c r="I321" s="33"/>
      <c r="J321" s="33"/>
      <c r="K321" s="31"/>
      <c r="L321" s="34"/>
      <c r="M321" s="35"/>
      <c r="N321" s="35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7"/>
      <c r="AB321" s="38"/>
      <c r="AC321" s="38"/>
      <c r="AD321" s="38"/>
      <c r="AE321" s="38"/>
      <c r="AF321" s="38"/>
      <c r="AG321" s="38"/>
      <c r="AH321" s="38"/>
      <c r="AI321" s="285" t="str">
        <f>IF(ISBLANK($I321),"",VLOOKUP($I321,DATAS!$A$2:$BJ$20,52,0))</f>
        <v/>
      </c>
      <c r="AJ321" s="38"/>
      <c r="AK321" s="285" t="str">
        <f>IF(ISBLANK($I321),"",VLOOKUP($I321,DATAS!$A$2:$BJ$20,54,0))</f>
        <v/>
      </c>
      <c r="AL321" s="285" t="str">
        <f>IF(ISBLANK($I321),"",VLOOKUP($I321,DATAS!$A$2:$BJ$20,55,0))</f>
        <v/>
      </c>
      <c r="AM321" s="38"/>
      <c r="AN321" s="38"/>
      <c r="AO321" s="285" t="str">
        <f>IF(ISBLANK($I321),"",VLOOKUP($I321,DATAS!$A$2:$BJ$20,58,0))</f>
        <v/>
      </c>
    </row>
    <row r="322" spans="1:41" ht="23.25" customHeight="1" x14ac:dyDescent="0.2">
      <c r="A322" s="28" t="s">
        <v>319</v>
      </c>
      <c r="B322" s="29"/>
      <c r="C322" s="30"/>
      <c r="D322" s="31"/>
      <c r="E322" s="31"/>
      <c r="F322" s="32" t="str">
        <f t="shared" si="4"/>
        <v xml:space="preserve"> </v>
      </c>
      <c r="G322" s="32"/>
      <c r="H322" s="31"/>
      <c r="I322" s="33"/>
      <c r="J322" s="33"/>
      <c r="K322" s="31"/>
      <c r="L322" s="34"/>
      <c r="M322" s="35"/>
      <c r="N322" s="35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7"/>
      <c r="AB322" s="38"/>
      <c r="AC322" s="38"/>
      <c r="AD322" s="38"/>
      <c r="AE322" s="38"/>
      <c r="AF322" s="38"/>
      <c r="AG322" s="38"/>
      <c r="AH322" s="38"/>
      <c r="AI322" s="285" t="str">
        <f>IF(ISBLANK($I322),"",VLOOKUP($I322,DATAS!$A$2:$BJ$20,52,0))</f>
        <v/>
      </c>
      <c r="AJ322" s="38"/>
      <c r="AK322" s="285" t="str">
        <f>IF(ISBLANK($I322),"",VLOOKUP($I322,DATAS!$A$2:$BJ$20,54,0))</f>
        <v/>
      </c>
      <c r="AL322" s="285" t="str">
        <f>IF(ISBLANK($I322),"",VLOOKUP($I322,DATAS!$A$2:$BJ$20,55,0))</f>
        <v/>
      </c>
      <c r="AM322" s="38"/>
      <c r="AN322" s="38"/>
      <c r="AO322" s="285" t="str">
        <f>IF(ISBLANK($I322),"",VLOOKUP($I322,DATAS!$A$2:$BJ$20,58,0))</f>
        <v/>
      </c>
    </row>
    <row r="323" spans="1:41" ht="23.25" customHeight="1" x14ac:dyDescent="0.2">
      <c r="A323" s="28" t="s">
        <v>320</v>
      </c>
      <c r="B323" s="29"/>
      <c r="C323" s="30"/>
      <c r="D323" s="31"/>
      <c r="E323" s="31"/>
      <c r="F323" s="32" t="str">
        <f t="shared" si="4"/>
        <v xml:space="preserve"> </v>
      </c>
      <c r="G323" s="32"/>
      <c r="H323" s="31"/>
      <c r="I323" s="33"/>
      <c r="J323" s="33"/>
      <c r="K323" s="31"/>
      <c r="L323" s="34"/>
      <c r="M323" s="35"/>
      <c r="N323" s="35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7"/>
      <c r="AB323" s="38"/>
      <c r="AC323" s="38"/>
      <c r="AD323" s="38"/>
      <c r="AE323" s="38"/>
      <c r="AF323" s="38"/>
      <c r="AG323" s="38"/>
      <c r="AH323" s="38"/>
      <c r="AI323" s="285" t="str">
        <f>IF(ISBLANK($I323),"",VLOOKUP($I323,DATAS!$A$2:$BJ$20,52,0))</f>
        <v/>
      </c>
      <c r="AJ323" s="38"/>
      <c r="AK323" s="285" t="str">
        <f>IF(ISBLANK($I323),"",VLOOKUP($I323,DATAS!$A$2:$BJ$20,54,0))</f>
        <v/>
      </c>
      <c r="AL323" s="285" t="str">
        <f>IF(ISBLANK($I323),"",VLOOKUP($I323,DATAS!$A$2:$BJ$20,55,0))</f>
        <v/>
      </c>
      <c r="AM323" s="38"/>
      <c r="AN323" s="38"/>
      <c r="AO323" s="285" t="str">
        <f>IF(ISBLANK($I323),"",VLOOKUP($I323,DATAS!$A$2:$BJ$20,58,0))</f>
        <v/>
      </c>
    </row>
    <row r="324" spans="1:41" ht="23.25" customHeight="1" x14ac:dyDescent="0.2">
      <c r="A324" s="28" t="s">
        <v>321</v>
      </c>
      <c r="B324" s="29"/>
      <c r="C324" s="30"/>
      <c r="D324" s="31"/>
      <c r="E324" s="31"/>
      <c r="F324" s="32" t="str">
        <f t="shared" si="4"/>
        <v xml:space="preserve"> </v>
      </c>
      <c r="G324" s="32"/>
      <c r="H324" s="31"/>
      <c r="I324" s="33"/>
      <c r="J324" s="33"/>
      <c r="K324" s="31"/>
      <c r="L324" s="34"/>
      <c r="M324" s="35"/>
      <c r="N324" s="35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7"/>
      <c r="AB324" s="38"/>
      <c r="AC324" s="38"/>
      <c r="AD324" s="38"/>
      <c r="AE324" s="38"/>
      <c r="AF324" s="38"/>
      <c r="AG324" s="38"/>
      <c r="AH324" s="38"/>
      <c r="AI324" s="285" t="str">
        <f>IF(ISBLANK($I324),"",VLOOKUP($I324,DATAS!$A$2:$BJ$20,52,0))</f>
        <v/>
      </c>
      <c r="AJ324" s="38"/>
      <c r="AK324" s="285" t="str">
        <f>IF(ISBLANK($I324),"",VLOOKUP($I324,DATAS!$A$2:$BJ$20,54,0))</f>
        <v/>
      </c>
      <c r="AL324" s="285" t="str">
        <f>IF(ISBLANK($I324),"",VLOOKUP($I324,DATAS!$A$2:$BJ$20,55,0))</f>
        <v/>
      </c>
      <c r="AM324" s="38"/>
      <c r="AN324" s="38"/>
      <c r="AO324" s="285" t="str">
        <f>IF(ISBLANK($I324),"",VLOOKUP($I324,DATAS!$A$2:$BJ$20,58,0))</f>
        <v/>
      </c>
    </row>
    <row r="325" spans="1:41" ht="23.25" customHeight="1" x14ac:dyDescent="0.2">
      <c r="A325" s="28" t="s">
        <v>322</v>
      </c>
      <c r="B325" s="29"/>
      <c r="C325" s="30"/>
      <c r="D325" s="31"/>
      <c r="E325" s="31"/>
      <c r="F325" s="32" t="str">
        <f t="shared" si="4"/>
        <v xml:space="preserve"> </v>
      </c>
      <c r="G325" s="32"/>
      <c r="H325" s="31"/>
      <c r="I325" s="33"/>
      <c r="J325" s="33"/>
      <c r="K325" s="31"/>
      <c r="L325" s="34"/>
      <c r="M325" s="35"/>
      <c r="N325" s="35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7"/>
      <c r="AB325" s="38"/>
      <c r="AC325" s="38"/>
      <c r="AD325" s="38"/>
      <c r="AE325" s="38"/>
      <c r="AF325" s="38"/>
      <c r="AG325" s="38"/>
      <c r="AH325" s="38"/>
      <c r="AI325" s="285" t="str">
        <f>IF(ISBLANK($I325),"",VLOOKUP($I325,DATAS!$A$2:$BJ$20,52,0))</f>
        <v/>
      </c>
      <c r="AJ325" s="38"/>
      <c r="AK325" s="285" t="str">
        <f>IF(ISBLANK($I325),"",VLOOKUP($I325,DATAS!$A$2:$BJ$20,54,0))</f>
        <v/>
      </c>
      <c r="AL325" s="285" t="str">
        <f>IF(ISBLANK($I325),"",VLOOKUP($I325,DATAS!$A$2:$BJ$20,55,0))</f>
        <v/>
      </c>
      <c r="AM325" s="38"/>
      <c r="AN325" s="38"/>
      <c r="AO325" s="285" t="str">
        <f>IF(ISBLANK($I325),"",VLOOKUP($I325,DATAS!$A$2:$BJ$20,58,0))</f>
        <v/>
      </c>
    </row>
    <row r="326" spans="1:41" ht="23.25" customHeight="1" x14ac:dyDescent="0.2">
      <c r="A326" s="28" t="s">
        <v>323</v>
      </c>
      <c r="B326" s="29"/>
      <c r="C326" s="30"/>
      <c r="D326" s="31"/>
      <c r="E326" s="31"/>
      <c r="F326" s="32" t="str">
        <f t="shared" si="4"/>
        <v xml:space="preserve"> </v>
      </c>
      <c r="G326" s="32"/>
      <c r="H326" s="31"/>
      <c r="I326" s="33"/>
      <c r="J326" s="33"/>
      <c r="K326" s="31"/>
      <c r="L326" s="34"/>
      <c r="M326" s="35"/>
      <c r="N326" s="35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7"/>
      <c r="AB326" s="38"/>
      <c r="AC326" s="38"/>
      <c r="AD326" s="38"/>
      <c r="AE326" s="38"/>
      <c r="AF326" s="38"/>
      <c r="AG326" s="38"/>
      <c r="AH326" s="38"/>
      <c r="AI326" s="285" t="str">
        <f>IF(ISBLANK($I326),"",VLOOKUP($I326,DATAS!$A$2:$BJ$20,52,0))</f>
        <v/>
      </c>
      <c r="AJ326" s="38"/>
      <c r="AK326" s="285" t="str">
        <f>IF(ISBLANK($I326),"",VLOOKUP($I326,DATAS!$A$2:$BJ$20,54,0))</f>
        <v/>
      </c>
      <c r="AL326" s="285" t="str">
        <f>IF(ISBLANK($I326),"",VLOOKUP($I326,DATAS!$A$2:$BJ$20,55,0))</f>
        <v/>
      </c>
      <c r="AM326" s="38"/>
      <c r="AN326" s="38"/>
      <c r="AO326" s="285" t="str">
        <f>IF(ISBLANK($I326),"",VLOOKUP($I326,DATAS!$A$2:$BJ$20,58,0))</f>
        <v/>
      </c>
    </row>
    <row r="327" spans="1:41" ht="23.25" customHeight="1" x14ac:dyDescent="0.2">
      <c r="A327" s="28" t="s">
        <v>324</v>
      </c>
      <c r="B327" s="29"/>
      <c r="C327" s="30"/>
      <c r="D327" s="31"/>
      <c r="E327" s="31"/>
      <c r="F327" s="32" t="str">
        <f t="shared" si="4"/>
        <v xml:space="preserve"> </v>
      </c>
      <c r="G327" s="32"/>
      <c r="H327" s="31"/>
      <c r="I327" s="33"/>
      <c r="J327" s="33"/>
      <c r="K327" s="31"/>
      <c r="L327" s="34"/>
      <c r="M327" s="35"/>
      <c r="N327" s="35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7"/>
      <c r="AB327" s="38"/>
      <c r="AC327" s="38"/>
      <c r="AD327" s="38"/>
      <c r="AE327" s="38"/>
      <c r="AF327" s="38"/>
      <c r="AG327" s="38"/>
      <c r="AH327" s="38"/>
      <c r="AI327" s="285" t="str">
        <f>IF(ISBLANK($I327),"",VLOOKUP($I327,DATAS!$A$2:$BJ$20,52,0))</f>
        <v/>
      </c>
      <c r="AJ327" s="38"/>
      <c r="AK327" s="285" t="str">
        <f>IF(ISBLANK($I327),"",VLOOKUP($I327,DATAS!$A$2:$BJ$20,54,0))</f>
        <v/>
      </c>
      <c r="AL327" s="285" t="str">
        <f>IF(ISBLANK($I327),"",VLOOKUP($I327,DATAS!$A$2:$BJ$20,55,0))</f>
        <v/>
      </c>
      <c r="AM327" s="38"/>
      <c r="AN327" s="38"/>
      <c r="AO327" s="285" t="str">
        <f>IF(ISBLANK($I327),"",VLOOKUP($I327,DATAS!$A$2:$BJ$20,58,0))</f>
        <v/>
      </c>
    </row>
    <row r="328" spans="1:41" ht="23.25" customHeight="1" x14ac:dyDescent="0.2">
      <c r="A328" s="28" t="s">
        <v>325</v>
      </c>
      <c r="B328" s="29"/>
      <c r="C328" s="30"/>
      <c r="D328" s="31"/>
      <c r="E328" s="31"/>
      <c r="F328" s="32" t="str">
        <f t="shared" ref="F328:F391" si="5">E328&amp;" "&amp;D328</f>
        <v xml:space="preserve"> </v>
      </c>
      <c r="G328" s="32"/>
      <c r="H328" s="31"/>
      <c r="I328" s="33"/>
      <c r="J328" s="33"/>
      <c r="K328" s="31"/>
      <c r="L328" s="34"/>
      <c r="M328" s="35"/>
      <c r="N328" s="35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7"/>
      <c r="AB328" s="38"/>
      <c r="AC328" s="38"/>
      <c r="AD328" s="38"/>
      <c r="AE328" s="38"/>
      <c r="AF328" s="38"/>
      <c r="AG328" s="38"/>
      <c r="AH328" s="38"/>
      <c r="AI328" s="285" t="str">
        <f>IF(ISBLANK($I328),"",VLOOKUP($I328,DATAS!$A$2:$BJ$20,52,0))</f>
        <v/>
      </c>
      <c r="AJ328" s="38"/>
      <c r="AK328" s="285" t="str">
        <f>IF(ISBLANK($I328),"",VLOOKUP($I328,DATAS!$A$2:$BJ$20,54,0))</f>
        <v/>
      </c>
      <c r="AL328" s="285" t="str">
        <f>IF(ISBLANK($I328),"",VLOOKUP($I328,DATAS!$A$2:$BJ$20,55,0))</f>
        <v/>
      </c>
      <c r="AM328" s="38"/>
      <c r="AN328" s="38"/>
      <c r="AO328" s="285" t="str">
        <f>IF(ISBLANK($I328),"",VLOOKUP($I328,DATAS!$A$2:$BJ$20,58,0))</f>
        <v/>
      </c>
    </row>
    <row r="329" spans="1:41" ht="23.25" customHeight="1" x14ac:dyDescent="0.2">
      <c r="A329" s="28" t="s">
        <v>326</v>
      </c>
      <c r="B329" s="29"/>
      <c r="C329" s="30"/>
      <c r="D329" s="31"/>
      <c r="E329" s="31"/>
      <c r="F329" s="32" t="str">
        <f t="shared" si="5"/>
        <v xml:space="preserve"> </v>
      </c>
      <c r="G329" s="32"/>
      <c r="H329" s="31"/>
      <c r="I329" s="33"/>
      <c r="J329" s="33"/>
      <c r="K329" s="31"/>
      <c r="L329" s="34"/>
      <c r="M329" s="35"/>
      <c r="N329" s="35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7"/>
      <c r="AB329" s="38"/>
      <c r="AC329" s="38"/>
      <c r="AD329" s="38"/>
      <c r="AE329" s="38"/>
      <c r="AF329" s="38"/>
      <c r="AG329" s="38"/>
      <c r="AH329" s="38"/>
      <c r="AI329" s="38"/>
      <c r="AJ329" s="38"/>
      <c r="AK329" s="285" t="str">
        <f>IF(ISBLANK($I329),"",VLOOKUP($I329,DATAS!$A$2:$BJ$20,54,0))</f>
        <v/>
      </c>
      <c r="AL329" s="285" t="str">
        <f>IF(ISBLANK($I329),"",VLOOKUP($I329,DATAS!$A$2:$BJ$20,55,0))</f>
        <v/>
      </c>
      <c r="AM329" s="38"/>
      <c r="AN329" s="38"/>
      <c r="AO329" s="285" t="str">
        <f>IF(ISBLANK($I329),"",VLOOKUP($I329,DATAS!$A$2:$BJ$20,58,0))</f>
        <v/>
      </c>
    </row>
    <row r="330" spans="1:41" ht="23.25" customHeight="1" x14ac:dyDescent="0.2">
      <c r="A330" s="28" t="s">
        <v>327</v>
      </c>
      <c r="B330" s="29"/>
      <c r="C330" s="30"/>
      <c r="D330" s="31"/>
      <c r="E330" s="31"/>
      <c r="F330" s="32" t="str">
        <f t="shared" si="5"/>
        <v xml:space="preserve"> </v>
      </c>
      <c r="G330" s="32"/>
      <c r="H330" s="31"/>
      <c r="I330" s="33"/>
      <c r="J330" s="33"/>
      <c r="K330" s="31"/>
      <c r="L330" s="34"/>
      <c r="M330" s="35"/>
      <c r="N330" s="35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7"/>
      <c r="AB330" s="38"/>
      <c r="AC330" s="38"/>
      <c r="AD330" s="38"/>
      <c r="AE330" s="38"/>
      <c r="AF330" s="38"/>
      <c r="AG330" s="38"/>
      <c r="AH330" s="38"/>
      <c r="AI330" s="38"/>
      <c r="AJ330" s="38"/>
      <c r="AK330" s="285" t="str">
        <f>IF(ISBLANK($I330),"",VLOOKUP($I330,DATAS!$A$2:$BJ$20,54,0))</f>
        <v/>
      </c>
      <c r="AL330" s="285" t="str">
        <f>IF(ISBLANK($I330),"",VLOOKUP($I330,DATAS!$A$2:$BJ$20,55,0))</f>
        <v/>
      </c>
      <c r="AM330" s="38"/>
      <c r="AN330" s="38"/>
      <c r="AO330" s="285" t="str">
        <f>IF(ISBLANK($I330),"",VLOOKUP($I330,DATAS!$A$2:$BJ$20,58,0))</f>
        <v/>
      </c>
    </row>
    <row r="331" spans="1:41" ht="23.25" customHeight="1" x14ac:dyDescent="0.2">
      <c r="A331" s="28" t="s">
        <v>328</v>
      </c>
      <c r="B331" s="29"/>
      <c r="C331" s="30"/>
      <c r="D331" s="31"/>
      <c r="E331" s="31"/>
      <c r="F331" s="32" t="str">
        <f t="shared" si="5"/>
        <v xml:space="preserve"> </v>
      </c>
      <c r="G331" s="32"/>
      <c r="H331" s="31"/>
      <c r="I331" s="33"/>
      <c r="J331" s="33"/>
      <c r="K331" s="31"/>
      <c r="L331" s="34"/>
      <c r="M331" s="35"/>
      <c r="N331" s="35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7"/>
      <c r="AB331" s="38"/>
      <c r="AC331" s="38"/>
      <c r="AD331" s="38"/>
      <c r="AE331" s="38"/>
      <c r="AF331" s="38"/>
      <c r="AG331" s="38"/>
      <c r="AH331" s="38"/>
      <c r="AI331" s="38"/>
      <c r="AJ331" s="38"/>
      <c r="AK331" s="285" t="str">
        <f>IF(ISBLANK($I331),"",VLOOKUP($I331,DATAS!$A$2:$BJ$20,54,0))</f>
        <v/>
      </c>
      <c r="AL331" s="285" t="str">
        <f>IF(ISBLANK($I331),"",VLOOKUP($I331,DATAS!$A$2:$BJ$20,55,0))</f>
        <v/>
      </c>
      <c r="AM331" s="38"/>
      <c r="AN331" s="38"/>
      <c r="AO331" s="285" t="str">
        <f>IF(ISBLANK($I331),"",VLOOKUP($I331,DATAS!$A$2:$BJ$20,58,0))</f>
        <v/>
      </c>
    </row>
    <row r="332" spans="1:41" ht="23.25" customHeight="1" x14ac:dyDescent="0.2">
      <c r="A332" s="28" t="s">
        <v>329</v>
      </c>
      <c r="B332" s="29"/>
      <c r="C332" s="30"/>
      <c r="D332" s="31"/>
      <c r="E332" s="31"/>
      <c r="F332" s="32" t="str">
        <f t="shared" si="5"/>
        <v xml:space="preserve"> </v>
      </c>
      <c r="G332" s="32"/>
      <c r="H332" s="31"/>
      <c r="I332" s="33"/>
      <c r="J332" s="33"/>
      <c r="K332" s="31"/>
      <c r="L332" s="34"/>
      <c r="M332" s="35"/>
      <c r="N332" s="35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7"/>
      <c r="AB332" s="38"/>
      <c r="AC332" s="38"/>
      <c r="AD332" s="38"/>
      <c r="AE332" s="38"/>
      <c r="AF332" s="38"/>
      <c r="AG332" s="38"/>
      <c r="AH332" s="38"/>
      <c r="AI332" s="38"/>
      <c r="AJ332" s="38"/>
      <c r="AK332" s="285" t="str">
        <f>IF(ISBLANK($I332),"",VLOOKUP($I332,DATAS!$A$2:$BJ$20,54,0))</f>
        <v/>
      </c>
      <c r="AL332" s="285" t="str">
        <f>IF(ISBLANK($I332),"",VLOOKUP($I332,DATAS!$A$2:$BJ$20,55,0))</f>
        <v/>
      </c>
      <c r="AM332" s="38"/>
      <c r="AN332" s="38"/>
      <c r="AO332" s="285" t="str">
        <f>IF(ISBLANK($I332),"",VLOOKUP($I332,DATAS!$A$2:$BJ$20,58,0))</f>
        <v/>
      </c>
    </row>
    <row r="333" spans="1:41" ht="23.25" customHeight="1" x14ac:dyDescent="0.2">
      <c r="A333" s="28" t="s">
        <v>330</v>
      </c>
      <c r="B333" s="29"/>
      <c r="C333" s="30"/>
      <c r="D333" s="31"/>
      <c r="E333" s="31"/>
      <c r="F333" s="32" t="str">
        <f t="shared" si="5"/>
        <v xml:space="preserve"> </v>
      </c>
      <c r="G333" s="32"/>
      <c r="H333" s="31"/>
      <c r="I333" s="33"/>
      <c r="J333" s="33"/>
      <c r="K333" s="31"/>
      <c r="L333" s="34"/>
      <c r="M333" s="35"/>
      <c r="N333" s="35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7"/>
      <c r="AB333" s="38"/>
      <c r="AC333" s="38"/>
      <c r="AD333" s="38"/>
      <c r="AE333" s="38"/>
      <c r="AF333" s="38"/>
      <c r="AG333" s="38"/>
      <c r="AH333" s="38"/>
      <c r="AI333" s="38"/>
      <c r="AJ333" s="38"/>
      <c r="AK333" s="285" t="str">
        <f>IF(ISBLANK($I333),"",VLOOKUP($I333,DATAS!$A$2:$BJ$20,54,0))</f>
        <v/>
      </c>
      <c r="AL333" s="285" t="str">
        <f>IF(ISBLANK($I333),"",VLOOKUP($I333,DATAS!$A$2:$BJ$20,55,0))</f>
        <v/>
      </c>
      <c r="AM333" s="38"/>
      <c r="AN333" s="38"/>
      <c r="AO333" s="285" t="str">
        <f>IF(ISBLANK($I333),"",VLOOKUP($I333,DATAS!$A$2:$BJ$20,58,0))</f>
        <v/>
      </c>
    </row>
    <row r="334" spans="1:41" ht="23.25" customHeight="1" x14ac:dyDescent="0.2">
      <c r="A334" s="28" t="s">
        <v>331</v>
      </c>
      <c r="B334" s="29"/>
      <c r="C334" s="30"/>
      <c r="D334" s="31"/>
      <c r="E334" s="31"/>
      <c r="F334" s="32" t="str">
        <f t="shared" si="5"/>
        <v xml:space="preserve"> </v>
      </c>
      <c r="G334" s="32"/>
      <c r="H334" s="31"/>
      <c r="I334" s="33"/>
      <c r="J334" s="33"/>
      <c r="K334" s="31"/>
      <c r="L334" s="34"/>
      <c r="M334" s="35"/>
      <c r="N334" s="35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7"/>
      <c r="AB334" s="38"/>
      <c r="AC334" s="38"/>
      <c r="AD334" s="38"/>
      <c r="AE334" s="38"/>
      <c r="AF334" s="38"/>
      <c r="AG334" s="38"/>
      <c r="AH334" s="38"/>
      <c r="AI334" s="38"/>
      <c r="AJ334" s="38"/>
      <c r="AK334" s="285" t="str">
        <f>IF(ISBLANK($I334),"",VLOOKUP($I334,DATAS!$A$2:$BJ$20,54,0))</f>
        <v/>
      </c>
      <c r="AL334" s="285" t="str">
        <f>IF(ISBLANK($I334),"",VLOOKUP($I334,DATAS!$A$2:$BJ$20,55,0))</f>
        <v/>
      </c>
      <c r="AM334" s="38"/>
      <c r="AN334" s="38"/>
      <c r="AO334" s="285" t="str">
        <f>IF(ISBLANK($I334),"",VLOOKUP($I334,DATAS!$A$2:$BJ$20,58,0))</f>
        <v/>
      </c>
    </row>
    <row r="335" spans="1:41" ht="23.25" customHeight="1" x14ac:dyDescent="0.2">
      <c r="A335" s="28" t="s">
        <v>332</v>
      </c>
      <c r="B335" s="29"/>
      <c r="C335" s="30"/>
      <c r="D335" s="31"/>
      <c r="E335" s="31"/>
      <c r="F335" s="32" t="str">
        <f t="shared" si="5"/>
        <v xml:space="preserve"> </v>
      </c>
      <c r="G335" s="32"/>
      <c r="H335" s="31"/>
      <c r="I335" s="33"/>
      <c r="J335" s="33"/>
      <c r="K335" s="31"/>
      <c r="L335" s="34"/>
      <c r="M335" s="35"/>
      <c r="N335" s="35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7"/>
      <c r="AB335" s="38"/>
      <c r="AC335" s="38"/>
      <c r="AD335" s="38"/>
      <c r="AE335" s="38"/>
      <c r="AF335" s="38"/>
      <c r="AG335" s="38"/>
      <c r="AH335" s="38"/>
      <c r="AI335" s="38"/>
      <c r="AJ335" s="38"/>
      <c r="AK335" s="285" t="str">
        <f>IF(ISBLANK($I335),"",VLOOKUP($I335,DATAS!$A$2:$BJ$20,54,0))</f>
        <v/>
      </c>
      <c r="AL335" s="285" t="str">
        <f>IF(ISBLANK($I335),"",VLOOKUP($I335,DATAS!$A$2:$BJ$20,55,0))</f>
        <v/>
      </c>
      <c r="AM335" s="38"/>
      <c r="AN335" s="38"/>
      <c r="AO335" s="285" t="str">
        <f>IF(ISBLANK($I335),"",VLOOKUP($I335,DATAS!$A$2:$BJ$20,58,0))</f>
        <v/>
      </c>
    </row>
    <row r="336" spans="1:41" ht="23.25" customHeight="1" x14ac:dyDescent="0.2">
      <c r="A336" s="28" t="s">
        <v>333</v>
      </c>
      <c r="B336" s="29"/>
      <c r="C336" s="30"/>
      <c r="D336" s="31"/>
      <c r="E336" s="31"/>
      <c r="F336" s="32" t="str">
        <f t="shared" si="5"/>
        <v xml:space="preserve"> </v>
      </c>
      <c r="G336" s="32"/>
      <c r="H336" s="31"/>
      <c r="I336" s="33"/>
      <c r="J336" s="33"/>
      <c r="K336" s="31"/>
      <c r="L336" s="34"/>
      <c r="M336" s="35"/>
      <c r="N336" s="35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7"/>
      <c r="AB336" s="38"/>
      <c r="AC336" s="38"/>
      <c r="AD336" s="38"/>
      <c r="AE336" s="38"/>
      <c r="AF336" s="38"/>
      <c r="AG336" s="38"/>
      <c r="AH336" s="38"/>
      <c r="AI336" s="38"/>
      <c r="AJ336" s="38"/>
      <c r="AK336" s="285" t="str">
        <f>IF(ISBLANK($I336),"",VLOOKUP($I336,DATAS!$A$2:$BJ$20,54,0))</f>
        <v/>
      </c>
      <c r="AL336" s="285" t="str">
        <f>IF(ISBLANK($I336),"",VLOOKUP($I336,DATAS!$A$2:$BJ$20,55,0))</f>
        <v/>
      </c>
      <c r="AM336" s="38"/>
      <c r="AN336" s="38"/>
      <c r="AO336" s="285" t="str">
        <f>IF(ISBLANK($I336),"",VLOOKUP($I336,DATAS!$A$2:$BJ$20,58,0))</f>
        <v/>
      </c>
    </row>
    <row r="337" spans="1:41" ht="23.25" customHeight="1" x14ac:dyDescent="0.2">
      <c r="A337" s="28" t="s">
        <v>334</v>
      </c>
      <c r="B337" s="29"/>
      <c r="C337" s="30"/>
      <c r="D337" s="31"/>
      <c r="E337" s="31"/>
      <c r="F337" s="32" t="str">
        <f t="shared" si="5"/>
        <v xml:space="preserve"> </v>
      </c>
      <c r="G337" s="32"/>
      <c r="H337" s="31"/>
      <c r="I337" s="33"/>
      <c r="J337" s="33"/>
      <c r="K337" s="31"/>
      <c r="L337" s="34"/>
      <c r="M337" s="35"/>
      <c r="N337" s="35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7"/>
      <c r="AB337" s="38"/>
      <c r="AC337" s="38"/>
      <c r="AD337" s="38"/>
      <c r="AE337" s="38"/>
      <c r="AF337" s="38"/>
      <c r="AG337" s="38"/>
      <c r="AH337" s="38"/>
      <c r="AI337" s="38"/>
      <c r="AJ337" s="38"/>
      <c r="AK337" s="285" t="str">
        <f>IF(ISBLANK($I337),"",VLOOKUP($I337,DATAS!$A$2:$BJ$20,54,0))</f>
        <v/>
      </c>
      <c r="AL337" s="285" t="str">
        <f>IF(ISBLANK($I337),"",VLOOKUP($I337,DATAS!$A$2:$BJ$20,55,0))</f>
        <v/>
      </c>
      <c r="AM337" s="38"/>
      <c r="AN337" s="38"/>
      <c r="AO337" s="285" t="str">
        <f>IF(ISBLANK($I337),"",VLOOKUP($I337,DATAS!$A$2:$BJ$20,58,0))</f>
        <v/>
      </c>
    </row>
    <row r="338" spans="1:41" ht="23.25" customHeight="1" x14ac:dyDescent="0.2">
      <c r="A338" s="28" t="s">
        <v>335</v>
      </c>
      <c r="B338" s="29"/>
      <c r="C338" s="30"/>
      <c r="D338" s="31"/>
      <c r="E338" s="31"/>
      <c r="F338" s="32" t="str">
        <f t="shared" si="5"/>
        <v xml:space="preserve"> </v>
      </c>
      <c r="G338" s="32"/>
      <c r="H338" s="31"/>
      <c r="I338" s="33"/>
      <c r="J338" s="33"/>
      <c r="K338" s="31"/>
      <c r="L338" s="34"/>
      <c r="M338" s="35"/>
      <c r="N338" s="35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7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285" t="str">
        <f>IF(ISBLANK($I338),"",VLOOKUP($I338,DATAS!$A$2:$BJ$20,55,0))</f>
        <v/>
      </c>
      <c r="AM338" s="38"/>
      <c r="AN338" s="38"/>
      <c r="AO338" s="285" t="str">
        <f>IF(ISBLANK($I338),"",VLOOKUP($I338,DATAS!$A$2:$BJ$20,58,0))</f>
        <v/>
      </c>
    </row>
    <row r="339" spans="1:41" ht="23.25" customHeight="1" x14ac:dyDescent="0.2">
      <c r="A339" s="28" t="s">
        <v>336</v>
      </c>
      <c r="B339" s="29"/>
      <c r="C339" s="30"/>
      <c r="D339" s="31"/>
      <c r="E339" s="31"/>
      <c r="F339" s="32" t="str">
        <f t="shared" si="5"/>
        <v xml:space="preserve"> </v>
      </c>
      <c r="G339" s="32"/>
      <c r="H339" s="31"/>
      <c r="I339" s="33"/>
      <c r="J339" s="33"/>
      <c r="K339" s="31"/>
      <c r="L339" s="34"/>
      <c r="M339" s="35"/>
      <c r="N339" s="35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7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285" t="str">
        <f>IF(ISBLANK($I339),"",VLOOKUP($I339,DATAS!$A$2:$BJ$20,55,0))</f>
        <v/>
      </c>
      <c r="AM339" s="38"/>
      <c r="AN339" s="38"/>
      <c r="AO339" s="285" t="str">
        <f>IF(ISBLANK($I339),"",VLOOKUP($I339,DATAS!$A$2:$BJ$20,58,0))</f>
        <v/>
      </c>
    </row>
    <row r="340" spans="1:41" ht="23.25" customHeight="1" x14ac:dyDescent="0.2">
      <c r="A340" s="28" t="s">
        <v>337</v>
      </c>
      <c r="B340" s="29"/>
      <c r="C340" s="30"/>
      <c r="D340" s="31"/>
      <c r="E340" s="31"/>
      <c r="F340" s="32" t="str">
        <f t="shared" si="5"/>
        <v xml:space="preserve"> </v>
      </c>
      <c r="G340" s="32"/>
      <c r="H340" s="31"/>
      <c r="I340" s="33"/>
      <c r="J340" s="33"/>
      <c r="K340" s="31"/>
      <c r="L340" s="34"/>
      <c r="M340" s="35"/>
      <c r="N340" s="35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7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285" t="str">
        <f>IF(ISBLANK($I340),"",VLOOKUP($I340,DATAS!$A$2:$BJ$20,55,0))</f>
        <v/>
      </c>
      <c r="AM340" s="38"/>
      <c r="AN340" s="38"/>
      <c r="AO340" s="285" t="str">
        <f>IF(ISBLANK($I340),"",VLOOKUP($I340,DATAS!$A$2:$BJ$20,58,0))</f>
        <v/>
      </c>
    </row>
    <row r="341" spans="1:41" ht="23.25" customHeight="1" x14ac:dyDescent="0.2">
      <c r="A341" s="28" t="s">
        <v>338</v>
      </c>
      <c r="B341" s="29"/>
      <c r="C341" s="30"/>
      <c r="D341" s="31"/>
      <c r="E341" s="31"/>
      <c r="F341" s="32" t="str">
        <f t="shared" si="5"/>
        <v xml:space="preserve"> </v>
      </c>
      <c r="G341" s="32"/>
      <c r="H341" s="31"/>
      <c r="I341" s="33"/>
      <c r="J341" s="33"/>
      <c r="K341" s="31"/>
      <c r="L341" s="34"/>
      <c r="M341" s="35"/>
      <c r="N341" s="35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7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285" t="str">
        <f>IF(ISBLANK($I341),"",VLOOKUP($I341,DATAS!$A$2:$BJ$20,55,0))</f>
        <v/>
      </c>
      <c r="AM341" s="38"/>
      <c r="AN341" s="38"/>
      <c r="AO341" s="285" t="str">
        <f>IF(ISBLANK($I341),"",VLOOKUP($I341,DATAS!$A$2:$BJ$20,58,0))</f>
        <v/>
      </c>
    </row>
    <row r="342" spans="1:41" ht="23.25" customHeight="1" x14ac:dyDescent="0.2">
      <c r="A342" s="28" t="s">
        <v>339</v>
      </c>
      <c r="B342" s="29"/>
      <c r="C342" s="30"/>
      <c r="D342" s="31"/>
      <c r="E342" s="31"/>
      <c r="F342" s="32" t="str">
        <f t="shared" si="5"/>
        <v xml:space="preserve"> </v>
      </c>
      <c r="G342" s="32"/>
      <c r="H342" s="31"/>
      <c r="I342" s="33"/>
      <c r="J342" s="33"/>
      <c r="K342" s="31"/>
      <c r="L342" s="34"/>
      <c r="M342" s="35"/>
      <c r="N342" s="35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7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285" t="str">
        <f>IF(ISBLANK($I342),"",VLOOKUP($I342,DATAS!$A$2:$BJ$20,55,0))</f>
        <v/>
      </c>
      <c r="AM342" s="38"/>
      <c r="AN342" s="38"/>
      <c r="AO342" s="285" t="str">
        <f>IF(ISBLANK($I342),"",VLOOKUP($I342,DATAS!$A$2:$BJ$20,58,0))</f>
        <v/>
      </c>
    </row>
    <row r="343" spans="1:41" ht="23.25" customHeight="1" x14ac:dyDescent="0.2">
      <c r="A343" s="28" t="s">
        <v>340</v>
      </c>
      <c r="B343" s="29"/>
      <c r="C343" s="30"/>
      <c r="D343" s="31"/>
      <c r="E343" s="31"/>
      <c r="F343" s="32" t="str">
        <f t="shared" si="5"/>
        <v xml:space="preserve"> </v>
      </c>
      <c r="G343" s="32"/>
      <c r="H343" s="31"/>
      <c r="I343" s="33"/>
      <c r="J343" s="33"/>
      <c r="K343" s="31"/>
      <c r="L343" s="34"/>
      <c r="M343" s="35"/>
      <c r="N343" s="35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7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285" t="str">
        <f>IF(ISBLANK($I343),"",VLOOKUP($I343,DATAS!$A$2:$BJ$20,55,0))</f>
        <v/>
      </c>
      <c r="AM343" s="38"/>
      <c r="AN343" s="38"/>
      <c r="AO343" s="285" t="str">
        <f>IF(ISBLANK($I343),"",VLOOKUP($I343,DATAS!$A$2:$BJ$20,58,0))</f>
        <v/>
      </c>
    </row>
    <row r="344" spans="1:41" ht="23.25" customHeight="1" x14ac:dyDescent="0.2">
      <c r="A344" s="28" t="s">
        <v>341</v>
      </c>
      <c r="B344" s="29"/>
      <c r="C344" s="30"/>
      <c r="D344" s="31"/>
      <c r="E344" s="31"/>
      <c r="F344" s="32" t="str">
        <f t="shared" si="5"/>
        <v xml:space="preserve"> </v>
      </c>
      <c r="G344" s="32"/>
      <c r="H344" s="31"/>
      <c r="I344" s="33"/>
      <c r="J344" s="33"/>
      <c r="K344" s="31"/>
      <c r="L344" s="34"/>
      <c r="M344" s="35"/>
      <c r="N344" s="35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7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285" t="str">
        <f>IF(ISBLANK($I344),"",VLOOKUP($I344,DATAS!$A$2:$BJ$20,55,0))</f>
        <v/>
      </c>
      <c r="AM344" s="38"/>
      <c r="AN344" s="38"/>
      <c r="AO344" s="285" t="str">
        <f>IF(ISBLANK($I344),"",VLOOKUP($I344,DATAS!$A$2:$BJ$20,58,0))</f>
        <v/>
      </c>
    </row>
    <row r="345" spans="1:41" ht="23.25" customHeight="1" x14ac:dyDescent="0.2">
      <c r="A345" s="28" t="s">
        <v>342</v>
      </c>
      <c r="B345" s="29"/>
      <c r="C345" s="30"/>
      <c r="D345" s="31"/>
      <c r="E345" s="31"/>
      <c r="F345" s="32" t="str">
        <f t="shared" si="5"/>
        <v xml:space="preserve"> </v>
      </c>
      <c r="G345" s="32"/>
      <c r="H345" s="31"/>
      <c r="I345" s="33"/>
      <c r="J345" s="33"/>
      <c r="K345" s="31"/>
      <c r="L345" s="34"/>
      <c r="M345" s="35"/>
      <c r="N345" s="35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7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285" t="str">
        <f>IF(ISBLANK($I345),"",VLOOKUP($I345,DATAS!$A$2:$BJ$20,55,0))</f>
        <v/>
      </c>
      <c r="AM345" s="38"/>
      <c r="AN345" s="38"/>
      <c r="AO345" s="285" t="str">
        <f>IF(ISBLANK($I345),"",VLOOKUP($I345,DATAS!$A$2:$BJ$20,58,0))</f>
        <v/>
      </c>
    </row>
    <row r="346" spans="1:41" ht="23.25" customHeight="1" x14ac:dyDescent="0.2">
      <c r="A346" s="28" t="s">
        <v>343</v>
      </c>
      <c r="B346" s="29"/>
      <c r="C346" s="30"/>
      <c r="D346" s="31"/>
      <c r="E346" s="31"/>
      <c r="F346" s="32" t="str">
        <f t="shared" si="5"/>
        <v xml:space="preserve"> </v>
      </c>
      <c r="G346" s="32"/>
      <c r="H346" s="31"/>
      <c r="I346" s="33"/>
      <c r="J346" s="33"/>
      <c r="K346" s="31"/>
      <c r="L346" s="34"/>
      <c r="M346" s="35"/>
      <c r="N346" s="35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7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285" t="str">
        <f>IF(ISBLANK($I346),"",VLOOKUP($I346,DATAS!$A$2:$BJ$20,55,0))</f>
        <v/>
      </c>
      <c r="AM346" s="38"/>
      <c r="AN346" s="38"/>
      <c r="AO346" s="285" t="str">
        <f>IF(ISBLANK($I346),"",VLOOKUP($I346,DATAS!$A$2:$BJ$20,58,0))</f>
        <v/>
      </c>
    </row>
    <row r="347" spans="1:41" ht="23.25" customHeight="1" x14ac:dyDescent="0.2">
      <c r="A347" s="28" t="s">
        <v>344</v>
      </c>
      <c r="B347" s="29"/>
      <c r="C347" s="30"/>
      <c r="D347" s="31"/>
      <c r="E347" s="31"/>
      <c r="F347" s="32" t="str">
        <f t="shared" si="5"/>
        <v xml:space="preserve"> </v>
      </c>
      <c r="G347" s="32"/>
      <c r="H347" s="31"/>
      <c r="I347" s="33"/>
      <c r="J347" s="33"/>
      <c r="K347" s="31"/>
      <c r="L347" s="34"/>
      <c r="M347" s="35"/>
      <c r="N347" s="35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7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285" t="str">
        <f>IF(ISBLANK($I347),"",VLOOKUP($I347,DATAS!$A$2:$BJ$20,55,0))</f>
        <v/>
      </c>
      <c r="AM347" s="38"/>
      <c r="AN347" s="38"/>
      <c r="AO347" s="285" t="str">
        <f>IF(ISBLANK($I347),"",VLOOKUP($I347,DATAS!$A$2:$BJ$20,58,0))</f>
        <v/>
      </c>
    </row>
    <row r="348" spans="1:41" ht="23.25" customHeight="1" x14ac:dyDescent="0.2">
      <c r="A348" s="28" t="s">
        <v>345</v>
      </c>
      <c r="B348" s="29"/>
      <c r="C348" s="30"/>
      <c r="D348" s="31"/>
      <c r="E348" s="31"/>
      <c r="F348" s="32" t="str">
        <f t="shared" si="5"/>
        <v xml:space="preserve"> </v>
      </c>
      <c r="G348" s="32"/>
      <c r="H348" s="31"/>
      <c r="I348" s="33"/>
      <c r="J348" s="33"/>
      <c r="K348" s="31"/>
      <c r="L348" s="34"/>
      <c r="M348" s="35"/>
      <c r="N348" s="35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7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285" t="str">
        <f>IF(ISBLANK($I348),"",VLOOKUP($I348,DATAS!$A$2:$BJ$20,55,0))</f>
        <v/>
      </c>
      <c r="AM348" s="38"/>
      <c r="AN348" s="38"/>
      <c r="AO348" s="285" t="str">
        <f>IF(ISBLANK($I348),"",VLOOKUP($I348,DATAS!$A$2:$BJ$20,58,0))</f>
        <v/>
      </c>
    </row>
    <row r="349" spans="1:41" ht="23.25" customHeight="1" x14ac:dyDescent="0.2">
      <c r="A349" s="28" t="s">
        <v>346</v>
      </c>
      <c r="B349" s="29"/>
      <c r="C349" s="30"/>
      <c r="D349" s="31"/>
      <c r="E349" s="31"/>
      <c r="F349" s="32" t="str">
        <f t="shared" si="5"/>
        <v xml:space="preserve"> </v>
      </c>
      <c r="G349" s="32"/>
      <c r="H349" s="31"/>
      <c r="I349" s="33"/>
      <c r="J349" s="33"/>
      <c r="K349" s="31"/>
      <c r="L349" s="34"/>
      <c r="M349" s="35"/>
      <c r="N349" s="35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7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285" t="str">
        <f>IF(ISBLANK($I349),"",VLOOKUP($I349,DATAS!$A$2:$BJ$20,55,0))</f>
        <v/>
      </c>
      <c r="AM349" s="38"/>
      <c r="AN349" s="38"/>
      <c r="AO349" s="285" t="str">
        <f>IF(ISBLANK($I349),"",VLOOKUP($I349,DATAS!$A$2:$BJ$20,58,0))</f>
        <v/>
      </c>
    </row>
    <row r="350" spans="1:41" ht="23.25" customHeight="1" x14ac:dyDescent="0.2">
      <c r="A350" s="28" t="s">
        <v>347</v>
      </c>
      <c r="B350" s="29"/>
      <c r="C350" s="30"/>
      <c r="D350" s="31"/>
      <c r="E350" s="31"/>
      <c r="F350" s="32" t="str">
        <f t="shared" si="5"/>
        <v xml:space="preserve"> </v>
      </c>
      <c r="G350" s="32"/>
      <c r="H350" s="31"/>
      <c r="I350" s="33"/>
      <c r="J350" s="33"/>
      <c r="K350" s="31"/>
      <c r="L350" s="34"/>
      <c r="M350" s="35"/>
      <c r="N350" s="35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7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285" t="str">
        <f>IF(ISBLANK($I350),"",VLOOKUP($I350,DATAS!$A$2:$BJ$20,55,0))</f>
        <v/>
      </c>
      <c r="AM350" s="38"/>
      <c r="AN350" s="38"/>
      <c r="AO350" s="285" t="str">
        <f>IF(ISBLANK($I350),"",VLOOKUP($I350,DATAS!$A$2:$BJ$20,58,0))</f>
        <v/>
      </c>
    </row>
    <row r="351" spans="1:41" ht="23.25" customHeight="1" x14ac:dyDescent="0.2">
      <c r="A351" s="28" t="s">
        <v>348</v>
      </c>
      <c r="B351" s="29"/>
      <c r="C351" s="30"/>
      <c r="D351" s="31"/>
      <c r="E351" s="31"/>
      <c r="F351" s="32" t="str">
        <f t="shared" si="5"/>
        <v xml:space="preserve"> </v>
      </c>
      <c r="G351" s="32"/>
      <c r="H351" s="31"/>
      <c r="I351" s="33"/>
      <c r="J351" s="33"/>
      <c r="K351" s="31"/>
      <c r="L351" s="34"/>
      <c r="M351" s="35"/>
      <c r="N351" s="35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7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285" t="str">
        <f>IF(ISBLANK($I351),"",VLOOKUP($I351,DATAS!$A$2:$BJ$20,55,0))</f>
        <v/>
      </c>
      <c r="AM351" s="38"/>
      <c r="AN351" s="38"/>
      <c r="AO351" s="285" t="str">
        <f>IF(ISBLANK($I351),"",VLOOKUP($I351,DATAS!$A$2:$BJ$20,58,0))</f>
        <v/>
      </c>
    </row>
    <row r="352" spans="1:41" ht="23.25" customHeight="1" x14ac:dyDescent="0.2">
      <c r="A352" s="28" t="s">
        <v>349</v>
      </c>
      <c r="B352" s="29"/>
      <c r="C352" s="30"/>
      <c r="D352" s="31"/>
      <c r="E352" s="31"/>
      <c r="F352" s="32" t="str">
        <f t="shared" si="5"/>
        <v xml:space="preserve"> </v>
      </c>
      <c r="G352" s="32"/>
      <c r="H352" s="31"/>
      <c r="I352" s="33"/>
      <c r="J352" s="33"/>
      <c r="K352" s="31"/>
      <c r="L352" s="34"/>
      <c r="M352" s="35"/>
      <c r="N352" s="35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7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285" t="str">
        <f>IF(ISBLANK($I352),"",VLOOKUP($I352,DATAS!$A$2:$BJ$20,55,0))</f>
        <v/>
      </c>
      <c r="AM352" s="38"/>
      <c r="AN352" s="38"/>
      <c r="AO352" s="285" t="str">
        <f>IF(ISBLANK($I352),"",VLOOKUP($I352,DATAS!$A$2:$BJ$20,58,0))</f>
        <v/>
      </c>
    </row>
    <row r="353" spans="1:41" ht="23.25" customHeight="1" x14ac:dyDescent="0.2">
      <c r="A353" s="28" t="s">
        <v>350</v>
      </c>
      <c r="B353" s="29"/>
      <c r="C353" s="30"/>
      <c r="D353" s="31"/>
      <c r="E353" s="31"/>
      <c r="F353" s="32" t="str">
        <f t="shared" si="5"/>
        <v xml:space="preserve"> </v>
      </c>
      <c r="G353" s="32"/>
      <c r="H353" s="31"/>
      <c r="I353" s="33"/>
      <c r="J353" s="33"/>
      <c r="K353" s="31"/>
      <c r="L353" s="34"/>
      <c r="M353" s="35"/>
      <c r="N353" s="35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7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285" t="str">
        <f>IF(ISBLANK($I353),"",VLOOKUP($I353,DATAS!$A$2:$BJ$20,55,0))</f>
        <v/>
      </c>
      <c r="AM353" s="38"/>
      <c r="AN353" s="38"/>
      <c r="AO353" s="285" t="str">
        <f>IF(ISBLANK($I353),"",VLOOKUP($I353,DATAS!$A$2:$BJ$20,58,0))</f>
        <v/>
      </c>
    </row>
    <row r="354" spans="1:41" ht="23.25" customHeight="1" x14ac:dyDescent="0.2">
      <c r="A354" s="28" t="s">
        <v>351</v>
      </c>
      <c r="B354" s="29"/>
      <c r="C354" s="30"/>
      <c r="D354" s="31"/>
      <c r="E354" s="31"/>
      <c r="F354" s="32" t="str">
        <f t="shared" si="5"/>
        <v xml:space="preserve"> </v>
      </c>
      <c r="G354" s="32"/>
      <c r="H354" s="31"/>
      <c r="I354" s="33"/>
      <c r="J354" s="33"/>
      <c r="K354" s="31"/>
      <c r="L354" s="34"/>
      <c r="M354" s="35"/>
      <c r="N354" s="35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7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285" t="str">
        <f>IF(ISBLANK($I354),"",VLOOKUP($I354,DATAS!$A$2:$BJ$20,55,0))</f>
        <v/>
      </c>
      <c r="AM354" s="38"/>
      <c r="AN354" s="38"/>
      <c r="AO354" s="285" t="str">
        <f>IF(ISBLANK($I354),"",VLOOKUP($I354,DATAS!$A$2:$BJ$20,58,0))</f>
        <v/>
      </c>
    </row>
    <row r="355" spans="1:41" ht="23.25" customHeight="1" x14ac:dyDescent="0.2">
      <c r="A355" s="28" t="s">
        <v>352</v>
      </c>
      <c r="B355" s="29"/>
      <c r="C355" s="30"/>
      <c r="D355" s="31"/>
      <c r="E355" s="31"/>
      <c r="F355" s="32" t="str">
        <f t="shared" si="5"/>
        <v xml:space="preserve"> </v>
      </c>
      <c r="G355" s="32"/>
      <c r="H355" s="31"/>
      <c r="I355" s="33"/>
      <c r="J355" s="33"/>
      <c r="K355" s="31"/>
      <c r="L355" s="34"/>
      <c r="M355" s="35"/>
      <c r="N355" s="35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7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285" t="str">
        <f>IF(ISBLANK($I355),"",VLOOKUP($I355,DATAS!$A$2:$BJ$20,55,0))</f>
        <v/>
      </c>
      <c r="AM355" s="38"/>
      <c r="AN355" s="38"/>
      <c r="AO355" s="285" t="str">
        <f>IF(ISBLANK($I355),"",VLOOKUP($I355,DATAS!$A$2:$BJ$20,58,0))</f>
        <v/>
      </c>
    </row>
    <row r="356" spans="1:41" ht="23.25" customHeight="1" x14ac:dyDescent="0.2">
      <c r="A356" s="28" t="s">
        <v>353</v>
      </c>
      <c r="B356" s="29"/>
      <c r="C356" s="30"/>
      <c r="D356" s="31"/>
      <c r="E356" s="31"/>
      <c r="F356" s="32" t="str">
        <f t="shared" si="5"/>
        <v xml:space="preserve"> </v>
      </c>
      <c r="G356" s="32"/>
      <c r="H356" s="31"/>
      <c r="I356" s="33"/>
      <c r="J356" s="33"/>
      <c r="K356" s="31"/>
      <c r="L356" s="34"/>
      <c r="M356" s="35"/>
      <c r="N356" s="35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7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285" t="str">
        <f>IF(ISBLANK($I356),"",VLOOKUP($I356,DATAS!$A$2:$BJ$20,55,0))</f>
        <v/>
      </c>
      <c r="AM356" s="38"/>
      <c r="AN356" s="38"/>
      <c r="AO356" s="38"/>
    </row>
    <row r="357" spans="1:41" ht="23.25" customHeight="1" x14ac:dyDescent="0.2">
      <c r="A357" s="28" t="s">
        <v>354</v>
      </c>
      <c r="B357" s="29"/>
      <c r="C357" s="30"/>
      <c r="D357" s="31"/>
      <c r="E357" s="31"/>
      <c r="F357" s="32" t="str">
        <f t="shared" si="5"/>
        <v xml:space="preserve"> </v>
      </c>
      <c r="G357" s="32"/>
      <c r="H357" s="31"/>
      <c r="I357" s="33"/>
      <c r="J357" s="33"/>
      <c r="K357" s="31"/>
      <c r="L357" s="34"/>
      <c r="M357" s="35"/>
      <c r="N357" s="35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7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285" t="str">
        <f>IF(ISBLANK($I357),"",VLOOKUP($I357,DATAS!$A$2:$BJ$20,55,0))</f>
        <v/>
      </c>
      <c r="AM357" s="38"/>
      <c r="AN357" s="38"/>
      <c r="AO357" s="38"/>
    </row>
    <row r="358" spans="1:41" ht="23.25" customHeight="1" x14ac:dyDescent="0.2">
      <c r="A358" s="28" t="s">
        <v>355</v>
      </c>
      <c r="B358" s="29"/>
      <c r="C358" s="30"/>
      <c r="D358" s="31"/>
      <c r="E358" s="31"/>
      <c r="F358" s="32" t="str">
        <f t="shared" si="5"/>
        <v xml:space="preserve"> </v>
      </c>
      <c r="G358" s="32"/>
      <c r="H358" s="31"/>
      <c r="I358" s="33"/>
      <c r="J358" s="33"/>
      <c r="K358" s="31"/>
      <c r="L358" s="34"/>
      <c r="M358" s="35"/>
      <c r="N358" s="35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7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285" t="str">
        <f>IF(ISBLANK($I358),"",VLOOKUP($I358,DATAS!$A$2:$BJ$20,55,0))</f>
        <v/>
      </c>
      <c r="AM358" s="38"/>
      <c r="AN358" s="38"/>
      <c r="AO358" s="38"/>
    </row>
    <row r="359" spans="1:41" ht="23.25" customHeight="1" x14ac:dyDescent="0.2">
      <c r="A359" s="28" t="s">
        <v>356</v>
      </c>
      <c r="B359" s="29"/>
      <c r="C359" s="30"/>
      <c r="D359" s="31"/>
      <c r="E359" s="31"/>
      <c r="F359" s="32" t="str">
        <f t="shared" si="5"/>
        <v xml:space="preserve"> </v>
      </c>
      <c r="G359" s="32"/>
      <c r="H359" s="31"/>
      <c r="I359" s="33"/>
      <c r="J359" s="33"/>
      <c r="K359" s="31"/>
      <c r="L359" s="34"/>
      <c r="M359" s="35"/>
      <c r="N359" s="35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7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285" t="str">
        <f>IF(ISBLANK($I359),"",VLOOKUP($I359,DATAS!$A$2:$BJ$20,55,0))</f>
        <v/>
      </c>
      <c r="AM359" s="38"/>
      <c r="AN359" s="38"/>
      <c r="AO359" s="38"/>
    </row>
    <row r="360" spans="1:41" ht="23.25" customHeight="1" x14ac:dyDescent="0.2">
      <c r="A360" s="28" t="s">
        <v>357</v>
      </c>
      <c r="B360" s="29"/>
      <c r="C360" s="30"/>
      <c r="D360" s="31"/>
      <c r="E360" s="31"/>
      <c r="F360" s="32" t="str">
        <f t="shared" si="5"/>
        <v xml:space="preserve"> </v>
      </c>
      <c r="G360" s="32"/>
      <c r="H360" s="31"/>
      <c r="I360" s="33"/>
      <c r="J360" s="33"/>
      <c r="K360" s="31"/>
      <c r="L360" s="34"/>
      <c r="M360" s="35"/>
      <c r="N360" s="35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7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285" t="str">
        <f>IF(ISBLANK($I360),"",VLOOKUP($I360,DATAS!$A$2:$BJ$20,55,0))</f>
        <v/>
      </c>
      <c r="AM360" s="38"/>
      <c r="AN360" s="38"/>
      <c r="AO360" s="38"/>
    </row>
    <row r="361" spans="1:41" ht="23.25" customHeight="1" x14ac:dyDescent="0.2">
      <c r="A361" s="28" t="s">
        <v>358</v>
      </c>
      <c r="B361" s="29"/>
      <c r="C361" s="30"/>
      <c r="D361" s="31"/>
      <c r="E361" s="31"/>
      <c r="F361" s="32" t="str">
        <f t="shared" si="5"/>
        <v xml:space="preserve"> </v>
      </c>
      <c r="G361" s="32"/>
      <c r="H361" s="31"/>
      <c r="I361" s="33"/>
      <c r="J361" s="33"/>
      <c r="K361" s="31"/>
      <c r="L361" s="34"/>
      <c r="M361" s="35"/>
      <c r="N361" s="35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7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285" t="str">
        <f>IF(ISBLANK($I361),"",VLOOKUP($I361,DATAS!$A$2:$BJ$20,55,0))</f>
        <v/>
      </c>
      <c r="AM361" s="38"/>
      <c r="AN361" s="38"/>
      <c r="AO361" s="38"/>
    </row>
    <row r="362" spans="1:41" ht="23.25" customHeight="1" x14ac:dyDescent="0.2">
      <c r="A362" s="28" t="s">
        <v>359</v>
      </c>
      <c r="B362" s="29"/>
      <c r="C362" s="30"/>
      <c r="D362" s="31"/>
      <c r="E362" s="31"/>
      <c r="F362" s="32" t="str">
        <f t="shared" si="5"/>
        <v xml:space="preserve"> </v>
      </c>
      <c r="G362" s="32"/>
      <c r="H362" s="31"/>
      <c r="I362" s="33"/>
      <c r="J362" s="33"/>
      <c r="K362" s="31"/>
      <c r="L362" s="34"/>
      <c r="M362" s="35"/>
      <c r="N362" s="35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7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285" t="str">
        <f>IF(ISBLANK($I362),"",VLOOKUP($I362,DATAS!$A$2:$BJ$20,55,0))</f>
        <v/>
      </c>
      <c r="AM362" s="38"/>
      <c r="AN362" s="38"/>
      <c r="AO362" s="38"/>
    </row>
    <row r="363" spans="1:41" ht="23.25" customHeight="1" x14ac:dyDescent="0.2">
      <c r="A363" s="28" t="s">
        <v>360</v>
      </c>
      <c r="B363" s="29"/>
      <c r="C363" s="30"/>
      <c r="D363" s="31"/>
      <c r="E363" s="31"/>
      <c r="F363" s="32" t="str">
        <f t="shared" si="5"/>
        <v xml:space="preserve"> </v>
      </c>
      <c r="G363" s="32"/>
      <c r="H363" s="31"/>
      <c r="I363" s="33"/>
      <c r="J363" s="33"/>
      <c r="K363" s="31"/>
      <c r="L363" s="34"/>
      <c r="M363" s="35"/>
      <c r="N363" s="35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7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285" t="str">
        <f>IF(ISBLANK($I363),"",VLOOKUP($I363,DATAS!$A$2:$BJ$20,55,0))</f>
        <v/>
      </c>
      <c r="AM363" s="38"/>
      <c r="AN363" s="38"/>
      <c r="AO363" s="38"/>
    </row>
    <row r="364" spans="1:41" ht="23.25" customHeight="1" x14ac:dyDescent="0.2">
      <c r="A364" s="28" t="s">
        <v>361</v>
      </c>
      <c r="B364" s="29"/>
      <c r="C364" s="30"/>
      <c r="D364" s="31"/>
      <c r="E364" s="31"/>
      <c r="F364" s="32" t="str">
        <f t="shared" si="5"/>
        <v xml:space="preserve"> </v>
      </c>
      <c r="G364" s="32"/>
      <c r="H364" s="31"/>
      <c r="I364" s="33"/>
      <c r="J364" s="33"/>
      <c r="K364" s="31"/>
      <c r="L364" s="34"/>
      <c r="M364" s="35"/>
      <c r="N364" s="35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7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285" t="str">
        <f>IF(ISBLANK($I364),"",VLOOKUP($I364,DATAS!$A$2:$BJ$20,55,0))</f>
        <v/>
      </c>
      <c r="AM364" s="38"/>
      <c r="AN364" s="38"/>
      <c r="AO364" s="38"/>
    </row>
    <row r="365" spans="1:41" ht="23.25" customHeight="1" x14ac:dyDescent="0.2">
      <c r="A365" s="28" t="s">
        <v>362</v>
      </c>
      <c r="B365" s="29"/>
      <c r="C365" s="30"/>
      <c r="D365" s="31"/>
      <c r="E365" s="31"/>
      <c r="F365" s="32" t="str">
        <f t="shared" si="5"/>
        <v xml:space="preserve"> </v>
      </c>
      <c r="G365" s="32"/>
      <c r="H365" s="31"/>
      <c r="I365" s="33"/>
      <c r="J365" s="33"/>
      <c r="K365" s="31"/>
      <c r="L365" s="34"/>
      <c r="M365" s="35"/>
      <c r="N365" s="35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7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285" t="str">
        <f>IF(ISBLANK($I365),"",VLOOKUP($I365,DATAS!$A$2:$BJ$20,55,0))</f>
        <v/>
      </c>
      <c r="AM365" s="38"/>
      <c r="AN365" s="38"/>
      <c r="AO365" s="38"/>
    </row>
    <row r="366" spans="1:41" ht="23.25" customHeight="1" x14ac:dyDescent="0.2">
      <c r="A366" s="28" t="s">
        <v>363</v>
      </c>
      <c r="B366" s="29"/>
      <c r="C366" s="30"/>
      <c r="D366" s="31"/>
      <c r="E366" s="31"/>
      <c r="F366" s="32" t="str">
        <f t="shared" si="5"/>
        <v xml:space="preserve"> </v>
      </c>
      <c r="G366" s="32"/>
      <c r="H366" s="31"/>
      <c r="I366" s="33"/>
      <c r="J366" s="33"/>
      <c r="K366" s="31"/>
      <c r="L366" s="34"/>
      <c r="M366" s="35"/>
      <c r="N366" s="35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7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285" t="str">
        <f>IF(ISBLANK($I366),"",VLOOKUP($I366,DATAS!$A$2:$BJ$20,55,0))</f>
        <v/>
      </c>
      <c r="AM366" s="38"/>
      <c r="AN366" s="38"/>
      <c r="AO366" s="38"/>
    </row>
    <row r="367" spans="1:41" ht="23.25" customHeight="1" x14ac:dyDescent="0.2">
      <c r="A367" s="28" t="s">
        <v>364</v>
      </c>
      <c r="B367" s="29"/>
      <c r="C367" s="30"/>
      <c r="D367" s="31"/>
      <c r="E367" s="31"/>
      <c r="F367" s="32" t="str">
        <f t="shared" si="5"/>
        <v xml:space="preserve"> </v>
      </c>
      <c r="G367" s="32"/>
      <c r="H367" s="31"/>
      <c r="I367" s="33"/>
      <c r="J367" s="33"/>
      <c r="K367" s="31"/>
      <c r="L367" s="34"/>
      <c r="M367" s="35"/>
      <c r="N367" s="35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7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285" t="str">
        <f>IF(ISBLANK($I367),"",VLOOKUP($I367,DATAS!$A$2:$BJ$20,55,0))</f>
        <v/>
      </c>
      <c r="AM367" s="38"/>
      <c r="AN367" s="38"/>
      <c r="AO367" s="38"/>
    </row>
    <row r="368" spans="1:41" ht="23.25" customHeight="1" x14ac:dyDescent="0.2">
      <c r="A368" s="28" t="s">
        <v>365</v>
      </c>
      <c r="B368" s="29"/>
      <c r="C368" s="30"/>
      <c r="D368" s="31"/>
      <c r="E368" s="31"/>
      <c r="F368" s="32" t="str">
        <f t="shared" si="5"/>
        <v xml:space="preserve"> </v>
      </c>
      <c r="G368" s="32"/>
      <c r="H368" s="31"/>
      <c r="I368" s="33"/>
      <c r="J368" s="33"/>
      <c r="K368" s="31"/>
      <c r="L368" s="34"/>
      <c r="M368" s="35"/>
      <c r="N368" s="35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7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285" t="str">
        <f>IF(ISBLANK($I368),"",VLOOKUP($I368,DATAS!$A$2:$BJ$20,55,0))</f>
        <v/>
      </c>
      <c r="AM368" s="38"/>
      <c r="AN368" s="38"/>
      <c r="AO368" s="38"/>
    </row>
    <row r="369" spans="1:41" ht="23.25" customHeight="1" x14ac:dyDescent="0.2">
      <c r="A369" s="28" t="s">
        <v>366</v>
      </c>
      <c r="B369" s="29"/>
      <c r="C369" s="30"/>
      <c r="D369" s="31"/>
      <c r="E369" s="31"/>
      <c r="F369" s="32" t="str">
        <f t="shared" si="5"/>
        <v xml:space="preserve"> </v>
      </c>
      <c r="G369" s="32"/>
      <c r="H369" s="31"/>
      <c r="I369" s="33"/>
      <c r="J369" s="33"/>
      <c r="K369" s="31"/>
      <c r="L369" s="34"/>
      <c r="M369" s="35"/>
      <c r="N369" s="35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7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285" t="str">
        <f>IF(ISBLANK($I369),"",VLOOKUP($I369,DATAS!$A$2:$BJ$20,55,0))</f>
        <v/>
      </c>
      <c r="AM369" s="38"/>
      <c r="AN369" s="38"/>
      <c r="AO369" s="38"/>
    </row>
    <row r="370" spans="1:41" ht="23.25" customHeight="1" x14ac:dyDescent="0.2">
      <c r="A370" s="28" t="s">
        <v>367</v>
      </c>
      <c r="B370" s="29"/>
      <c r="C370" s="30"/>
      <c r="D370" s="31"/>
      <c r="E370" s="31"/>
      <c r="F370" s="32" t="str">
        <f t="shared" si="5"/>
        <v xml:space="preserve"> </v>
      </c>
      <c r="G370" s="32"/>
      <c r="H370" s="31"/>
      <c r="I370" s="33"/>
      <c r="J370" s="33"/>
      <c r="K370" s="31"/>
      <c r="L370" s="34"/>
      <c r="M370" s="35"/>
      <c r="N370" s="35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7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285" t="str">
        <f>IF(ISBLANK($I370),"",VLOOKUP($I370,DATAS!$A$2:$BJ$20,55,0))</f>
        <v/>
      </c>
      <c r="AM370" s="38"/>
      <c r="AN370" s="38"/>
      <c r="AO370" s="38"/>
    </row>
    <row r="371" spans="1:41" ht="23.25" customHeight="1" x14ac:dyDescent="0.2">
      <c r="A371" s="28" t="s">
        <v>368</v>
      </c>
      <c r="B371" s="29"/>
      <c r="C371" s="30"/>
      <c r="D371" s="31"/>
      <c r="E371" s="31"/>
      <c r="F371" s="32" t="str">
        <f t="shared" si="5"/>
        <v xml:space="preserve"> </v>
      </c>
      <c r="G371" s="32"/>
      <c r="H371" s="31"/>
      <c r="I371" s="33"/>
      <c r="J371" s="33"/>
      <c r="K371" s="31"/>
      <c r="L371" s="34"/>
      <c r="M371" s="35"/>
      <c r="N371" s="35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7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285" t="str">
        <f>IF(ISBLANK($I371),"",VLOOKUP($I371,DATAS!$A$2:$BJ$20,55,0))</f>
        <v/>
      </c>
      <c r="AM371" s="38"/>
      <c r="AN371" s="38"/>
      <c r="AO371" s="38"/>
    </row>
    <row r="372" spans="1:41" ht="23.25" customHeight="1" x14ac:dyDescent="0.2">
      <c r="A372" s="28" t="s">
        <v>369</v>
      </c>
      <c r="B372" s="29"/>
      <c r="C372" s="30"/>
      <c r="D372" s="31"/>
      <c r="E372" s="31"/>
      <c r="F372" s="32" t="str">
        <f t="shared" si="5"/>
        <v xml:space="preserve"> </v>
      </c>
      <c r="G372" s="32"/>
      <c r="H372" s="31"/>
      <c r="I372" s="33"/>
      <c r="J372" s="33"/>
      <c r="K372" s="31"/>
      <c r="L372" s="34"/>
      <c r="M372" s="35"/>
      <c r="N372" s="35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7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285" t="str">
        <f>IF(ISBLANK($I372),"",VLOOKUP($I372,DATAS!$A$2:$BJ$20,55,0))</f>
        <v/>
      </c>
      <c r="AM372" s="38"/>
      <c r="AN372" s="38"/>
      <c r="AO372" s="38"/>
    </row>
    <row r="373" spans="1:41" ht="23.25" customHeight="1" x14ac:dyDescent="0.2">
      <c r="A373" s="28" t="s">
        <v>370</v>
      </c>
      <c r="B373" s="29"/>
      <c r="C373" s="30"/>
      <c r="D373" s="31"/>
      <c r="E373" s="31"/>
      <c r="F373" s="32" t="str">
        <f t="shared" si="5"/>
        <v xml:space="preserve"> </v>
      </c>
      <c r="G373" s="32"/>
      <c r="H373" s="31"/>
      <c r="I373" s="33"/>
      <c r="J373" s="33"/>
      <c r="K373" s="31"/>
      <c r="L373" s="34"/>
      <c r="M373" s="35"/>
      <c r="N373" s="35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7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285" t="str">
        <f>IF(ISBLANK($I373),"",VLOOKUP($I373,DATAS!$A$2:$BJ$20,55,0))</f>
        <v/>
      </c>
      <c r="AM373" s="38"/>
      <c r="AN373" s="38"/>
      <c r="AO373" s="38"/>
    </row>
    <row r="374" spans="1:41" ht="23.25" customHeight="1" x14ac:dyDescent="0.2">
      <c r="A374" s="28" t="s">
        <v>371</v>
      </c>
      <c r="B374" s="29"/>
      <c r="C374" s="30"/>
      <c r="D374" s="31"/>
      <c r="E374" s="31"/>
      <c r="F374" s="32" t="str">
        <f t="shared" si="5"/>
        <v xml:space="preserve"> </v>
      </c>
      <c r="G374" s="32"/>
      <c r="H374" s="31"/>
      <c r="I374" s="33"/>
      <c r="J374" s="33"/>
      <c r="K374" s="31"/>
      <c r="L374" s="34"/>
      <c r="M374" s="35"/>
      <c r="N374" s="35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7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285" t="str">
        <f>IF(ISBLANK($I374),"",VLOOKUP($I374,DATAS!$A$2:$BJ$20,55,0))</f>
        <v/>
      </c>
      <c r="AM374" s="38"/>
      <c r="AN374" s="38"/>
      <c r="AO374" s="38"/>
    </row>
    <row r="375" spans="1:41" ht="23.25" customHeight="1" x14ac:dyDescent="0.2">
      <c r="A375" s="28" t="s">
        <v>372</v>
      </c>
      <c r="B375" s="29"/>
      <c r="C375" s="30"/>
      <c r="D375" s="31"/>
      <c r="E375" s="31"/>
      <c r="F375" s="32" t="str">
        <f t="shared" si="5"/>
        <v xml:space="preserve"> </v>
      </c>
      <c r="G375" s="32"/>
      <c r="H375" s="31"/>
      <c r="I375" s="33"/>
      <c r="J375" s="33"/>
      <c r="K375" s="31"/>
      <c r="L375" s="34"/>
      <c r="M375" s="35"/>
      <c r="N375" s="35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7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285" t="str">
        <f>IF(ISBLANK($I375),"",VLOOKUP($I375,DATAS!$A$2:$BJ$20,55,0))</f>
        <v/>
      </c>
      <c r="AM375" s="38"/>
      <c r="AN375" s="38"/>
      <c r="AO375" s="38"/>
    </row>
    <row r="376" spans="1:41" ht="23.25" customHeight="1" x14ac:dyDescent="0.2">
      <c r="A376" s="28" t="s">
        <v>373</v>
      </c>
      <c r="B376" s="29"/>
      <c r="C376" s="30"/>
      <c r="D376" s="31"/>
      <c r="E376" s="31"/>
      <c r="F376" s="32" t="str">
        <f t="shared" si="5"/>
        <v xml:space="preserve"> </v>
      </c>
      <c r="G376" s="32"/>
      <c r="H376" s="31"/>
      <c r="I376" s="33"/>
      <c r="J376" s="33"/>
      <c r="K376" s="31"/>
      <c r="L376" s="34"/>
      <c r="M376" s="35"/>
      <c r="N376" s="35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7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285" t="str">
        <f>IF(ISBLANK($I376),"",VLOOKUP($I376,DATAS!$A$2:$BJ$20,55,0))</f>
        <v/>
      </c>
      <c r="AM376" s="38"/>
      <c r="AN376" s="38"/>
      <c r="AO376" s="38"/>
    </row>
    <row r="377" spans="1:41" ht="23.25" customHeight="1" x14ac:dyDescent="0.2">
      <c r="A377" s="28" t="s">
        <v>374</v>
      </c>
      <c r="B377" s="29"/>
      <c r="C377" s="30"/>
      <c r="D377" s="31"/>
      <c r="E377" s="31"/>
      <c r="F377" s="32" t="str">
        <f t="shared" si="5"/>
        <v xml:space="preserve"> </v>
      </c>
      <c r="G377" s="32"/>
      <c r="H377" s="31"/>
      <c r="I377" s="33"/>
      <c r="J377" s="33"/>
      <c r="K377" s="31"/>
      <c r="L377" s="34"/>
      <c r="M377" s="35"/>
      <c r="N377" s="35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7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285" t="str">
        <f>IF(ISBLANK($I377),"",VLOOKUP($I377,DATAS!$A$2:$BJ$20,55,0))</f>
        <v/>
      </c>
      <c r="AM377" s="38"/>
      <c r="AN377" s="38"/>
      <c r="AO377" s="38"/>
    </row>
    <row r="378" spans="1:41" ht="23.25" customHeight="1" x14ac:dyDescent="0.2">
      <c r="A378" s="28" t="s">
        <v>375</v>
      </c>
      <c r="B378" s="29"/>
      <c r="C378" s="30"/>
      <c r="D378" s="31"/>
      <c r="E378" s="31"/>
      <c r="F378" s="32" t="str">
        <f t="shared" si="5"/>
        <v xml:space="preserve"> </v>
      </c>
      <c r="G378" s="32"/>
      <c r="H378" s="31"/>
      <c r="I378" s="33"/>
      <c r="J378" s="33"/>
      <c r="K378" s="31"/>
      <c r="L378" s="34"/>
      <c r="M378" s="35"/>
      <c r="N378" s="35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7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285" t="str">
        <f>IF(ISBLANK($I378),"",VLOOKUP($I378,DATAS!$A$2:$BJ$20,55,0))</f>
        <v/>
      </c>
      <c r="AM378" s="38"/>
      <c r="AN378" s="38"/>
      <c r="AO378" s="38"/>
    </row>
    <row r="379" spans="1:41" ht="23.25" customHeight="1" x14ac:dyDescent="0.2">
      <c r="A379" s="28" t="s">
        <v>376</v>
      </c>
      <c r="B379" s="29"/>
      <c r="C379" s="30"/>
      <c r="D379" s="31"/>
      <c r="E379" s="31"/>
      <c r="F379" s="32" t="str">
        <f t="shared" si="5"/>
        <v xml:space="preserve"> </v>
      </c>
      <c r="G379" s="32"/>
      <c r="H379" s="31"/>
      <c r="I379" s="33"/>
      <c r="J379" s="33"/>
      <c r="K379" s="31"/>
      <c r="L379" s="34"/>
      <c r="M379" s="35"/>
      <c r="N379" s="35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7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285" t="str">
        <f>IF(ISBLANK($I379),"",VLOOKUP($I379,DATAS!$A$2:$BJ$20,55,0))</f>
        <v/>
      </c>
      <c r="AM379" s="38"/>
      <c r="AN379" s="38"/>
      <c r="AO379" s="38"/>
    </row>
    <row r="380" spans="1:41" ht="23.25" customHeight="1" x14ac:dyDescent="0.2">
      <c r="A380" s="28" t="s">
        <v>377</v>
      </c>
      <c r="B380" s="29"/>
      <c r="C380" s="30"/>
      <c r="D380" s="31"/>
      <c r="E380" s="31"/>
      <c r="F380" s="32" t="str">
        <f t="shared" si="5"/>
        <v xml:space="preserve"> </v>
      </c>
      <c r="G380" s="32"/>
      <c r="H380" s="31"/>
      <c r="I380" s="33"/>
      <c r="J380" s="33"/>
      <c r="K380" s="31"/>
      <c r="L380" s="34"/>
      <c r="M380" s="35"/>
      <c r="N380" s="35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7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285" t="str">
        <f>IF(ISBLANK($I380),"",VLOOKUP($I380,DATAS!$A$2:$BJ$20,55,0))</f>
        <v/>
      </c>
      <c r="AM380" s="38"/>
      <c r="AN380" s="38"/>
      <c r="AO380" s="38"/>
    </row>
    <row r="381" spans="1:41" ht="23.25" customHeight="1" x14ac:dyDescent="0.2">
      <c r="A381" s="28" t="s">
        <v>378</v>
      </c>
      <c r="B381" s="29"/>
      <c r="C381" s="30"/>
      <c r="D381" s="31"/>
      <c r="E381" s="31"/>
      <c r="F381" s="32" t="str">
        <f t="shared" si="5"/>
        <v xml:space="preserve"> </v>
      </c>
      <c r="G381" s="32"/>
      <c r="H381" s="31"/>
      <c r="I381" s="33"/>
      <c r="J381" s="33"/>
      <c r="K381" s="31"/>
      <c r="L381" s="34"/>
      <c r="M381" s="35"/>
      <c r="N381" s="35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7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285" t="str">
        <f>IF(ISBLANK($I381),"",VLOOKUP($I381,DATAS!$A$2:$BJ$20,55,0))</f>
        <v/>
      </c>
      <c r="AM381" s="38"/>
      <c r="AN381" s="38"/>
      <c r="AO381" s="38"/>
    </row>
    <row r="382" spans="1:41" ht="23.25" customHeight="1" x14ac:dyDescent="0.2">
      <c r="A382" s="28" t="s">
        <v>379</v>
      </c>
      <c r="B382" s="29"/>
      <c r="C382" s="30"/>
      <c r="D382" s="31"/>
      <c r="E382" s="31"/>
      <c r="F382" s="32" t="str">
        <f t="shared" si="5"/>
        <v xml:space="preserve"> </v>
      </c>
      <c r="G382" s="32"/>
      <c r="H382" s="31"/>
      <c r="I382" s="33"/>
      <c r="J382" s="33"/>
      <c r="K382" s="31"/>
      <c r="L382" s="34"/>
      <c r="M382" s="35"/>
      <c r="N382" s="35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7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285" t="str">
        <f>IF(ISBLANK($I382),"",VLOOKUP($I382,DATAS!$A$2:$BJ$20,55,0))</f>
        <v/>
      </c>
      <c r="AM382" s="38"/>
      <c r="AN382" s="38"/>
      <c r="AO382" s="38"/>
    </row>
    <row r="383" spans="1:41" ht="23.25" customHeight="1" x14ac:dyDescent="0.2">
      <c r="A383" s="28" t="s">
        <v>380</v>
      </c>
      <c r="B383" s="29"/>
      <c r="C383" s="30"/>
      <c r="D383" s="31"/>
      <c r="E383" s="31"/>
      <c r="F383" s="32" t="str">
        <f t="shared" si="5"/>
        <v xml:space="preserve"> </v>
      </c>
      <c r="G383" s="32"/>
      <c r="H383" s="31"/>
      <c r="I383" s="33"/>
      <c r="J383" s="33"/>
      <c r="K383" s="31"/>
      <c r="L383" s="34"/>
      <c r="M383" s="35"/>
      <c r="N383" s="35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7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285" t="str">
        <f>IF(ISBLANK($I383),"",VLOOKUP($I383,DATAS!$A$2:$BJ$20,55,0))</f>
        <v/>
      </c>
      <c r="AM383" s="38"/>
      <c r="AN383" s="38"/>
      <c r="AO383" s="38"/>
    </row>
    <row r="384" spans="1:41" ht="23.25" customHeight="1" x14ac:dyDescent="0.2">
      <c r="A384" s="28" t="s">
        <v>381</v>
      </c>
      <c r="B384" s="29"/>
      <c r="C384" s="30"/>
      <c r="D384" s="31"/>
      <c r="E384" s="31"/>
      <c r="F384" s="32" t="str">
        <f t="shared" si="5"/>
        <v xml:space="preserve"> </v>
      </c>
      <c r="G384" s="32"/>
      <c r="H384" s="31"/>
      <c r="I384" s="33"/>
      <c r="J384" s="33"/>
      <c r="K384" s="31"/>
      <c r="L384" s="34"/>
      <c r="M384" s="35"/>
      <c r="N384" s="35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7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285" t="str">
        <f>IF(ISBLANK($I384),"",VLOOKUP($I384,DATAS!$A$2:$BJ$20,55,0))</f>
        <v/>
      </c>
      <c r="AM384" s="38"/>
      <c r="AN384" s="38"/>
      <c r="AO384" s="38"/>
    </row>
    <row r="385" spans="1:41" ht="23.25" customHeight="1" x14ac:dyDescent="0.2">
      <c r="A385" s="28" t="s">
        <v>382</v>
      </c>
      <c r="B385" s="29"/>
      <c r="C385" s="30"/>
      <c r="D385" s="31"/>
      <c r="E385" s="31"/>
      <c r="F385" s="32" t="str">
        <f t="shared" si="5"/>
        <v xml:space="preserve"> </v>
      </c>
      <c r="G385" s="32"/>
      <c r="H385" s="31"/>
      <c r="I385" s="33"/>
      <c r="J385" s="33"/>
      <c r="K385" s="31"/>
      <c r="L385" s="34"/>
      <c r="M385" s="35"/>
      <c r="N385" s="35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7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285" t="str">
        <f>IF(ISBLANK($I385),"",VLOOKUP($I385,DATAS!$A$2:$BJ$20,55,0))</f>
        <v/>
      </c>
      <c r="AM385" s="38"/>
      <c r="AN385" s="38"/>
      <c r="AO385" s="38"/>
    </row>
    <row r="386" spans="1:41" ht="23.25" customHeight="1" x14ac:dyDescent="0.2">
      <c r="A386" s="28" t="s">
        <v>383</v>
      </c>
      <c r="B386" s="29"/>
      <c r="C386" s="30"/>
      <c r="D386" s="31"/>
      <c r="E386" s="31"/>
      <c r="F386" s="32" t="str">
        <f t="shared" si="5"/>
        <v xml:space="preserve"> </v>
      </c>
      <c r="G386" s="32"/>
      <c r="H386" s="31"/>
      <c r="I386" s="33"/>
      <c r="J386" s="33"/>
      <c r="K386" s="31"/>
      <c r="L386" s="34"/>
      <c r="M386" s="35"/>
      <c r="N386" s="35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7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285" t="str">
        <f>IF(ISBLANK($I386),"",VLOOKUP($I386,DATAS!$A$2:$BJ$20,55,0))</f>
        <v/>
      </c>
      <c r="AM386" s="38"/>
      <c r="AN386" s="38"/>
      <c r="AO386" s="38"/>
    </row>
    <row r="387" spans="1:41" ht="23.25" customHeight="1" x14ac:dyDescent="0.2">
      <c r="A387" s="28" t="s">
        <v>384</v>
      </c>
      <c r="B387" s="29"/>
      <c r="C387" s="30"/>
      <c r="D387" s="31"/>
      <c r="E387" s="31"/>
      <c r="F387" s="32" t="str">
        <f t="shared" si="5"/>
        <v xml:space="preserve"> </v>
      </c>
      <c r="G387" s="32"/>
      <c r="H387" s="31"/>
      <c r="I387" s="33"/>
      <c r="J387" s="33"/>
      <c r="K387" s="31"/>
      <c r="L387" s="34"/>
      <c r="M387" s="35"/>
      <c r="N387" s="35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7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285" t="str">
        <f>IF(ISBLANK($I387),"",VLOOKUP($I387,DATAS!$A$2:$BJ$20,55,0))</f>
        <v/>
      </c>
      <c r="AM387" s="38"/>
      <c r="AN387" s="38"/>
      <c r="AO387" s="38"/>
    </row>
    <row r="388" spans="1:41" ht="23.25" customHeight="1" x14ac:dyDescent="0.2">
      <c r="A388" s="28" t="s">
        <v>385</v>
      </c>
      <c r="B388" s="29"/>
      <c r="C388" s="30"/>
      <c r="D388" s="31"/>
      <c r="E388" s="31"/>
      <c r="F388" s="32" t="str">
        <f t="shared" si="5"/>
        <v xml:space="preserve"> </v>
      </c>
      <c r="G388" s="32"/>
      <c r="H388" s="31"/>
      <c r="I388" s="33"/>
      <c r="J388" s="33"/>
      <c r="K388" s="31"/>
      <c r="L388" s="34"/>
      <c r="M388" s="35"/>
      <c r="N388" s="35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7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285" t="str">
        <f>IF(ISBLANK($I388),"",VLOOKUP($I388,DATAS!$A$2:$BJ$20,55,0))</f>
        <v/>
      </c>
      <c r="AM388" s="38"/>
      <c r="AN388" s="38"/>
      <c r="AO388" s="38"/>
    </row>
    <row r="389" spans="1:41" ht="23.25" customHeight="1" x14ac:dyDescent="0.2">
      <c r="A389" s="28" t="s">
        <v>386</v>
      </c>
      <c r="B389" s="29"/>
      <c r="C389" s="30"/>
      <c r="D389" s="31"/>
      <c r="E389" s="31"/>
      <c r="F389" s="32" t="str">
        <f t="shared" si="5"/>
        <v xml:space="preserve"> </v>
      </c>
      <c r="G389" s="32"/>
      <c r="H389" s="31"/>
      <c r="I389" s="33"/>
      <c r="J389" s="33"/>
      <c r="K389" s="31"/>
      <c r="L389" s="34"/>
      <c r="M389" s="35"/>
      <c r="N389" s="35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7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285" t="str">
        <f>IF(ISBLANK($I389),"",VLOOKUP($I389,DATAS!$A$2:$BJ$20,55,0))</f>
        <v/>
      </c>
      <c r="AM389" s="38"/>
      <c r="AN389" s="38"/>
      <c r="AO389" s="38"/>
    </row>
    <row r="390" spans="1:41" ht="23.25" customHeight="1" x14ac:dyDescent="0.2">
      <c r="A390" s="28" t="s">
        <v>387</v>
      </c>
      <c r="B390" s="29"/>
      <c r="C390" s="30"/>
      <c r="D390" s="31"/>
      <c r="E390" s="31"/>
      <c r="F390" s="32" t="str">
        <f t="shared" si="5"/>
        <v xml:space="preserve"> </v>
      </c>
      <c r="G390" s="32"/>
      <c r="H390" s="31"/>
      <c r="I390" s="33"/>
      <c r="J390" s="33"/>
      <c r="K390" s="31"/>
      <c r="L390" s="34"/>
      <c r="M390" s="35"/>
      <c r="N390" s="35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7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285" t="str">
        <f>IF(ISBLANK($I390),"",VLOOKUP($I390,DATAS!$A$2:$BJ$20,55,0))</f>
        <v/>
      </c>
      <c r="AM390" s="38"/>
      <c r="AN390" s="38"/>
      <c r="AO390" s="38"/>
    </row>
    <row r="391" spans="1:41" ht="23.25" customHeight="1" x14ac:dyDescent="0.2">
      <c r="A391" s="28" t="s">
        <v>388</v>
      </c>
      <c r="B391" s="29"/>
      <c r="C391" s="30"/>
      <c r="D391" s="31"/>
      <c r="E391" s="31"/>
      <c r="F391" s="32" t="str">
        <f t="shared" si="5"/>
        <v xml:space="preserve"> </v>
      </c>
      <c r="G391" s="32"/>
      <c r="H391" s="31"/>
      <c r="I391" s="33"/>
      <c r="J391" s="33"/>
      <c r="K391" s="31"/>
      <c r="L391" s="34"/>
      <c r="M391" s="35"/>
      <c r="N391" s="35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7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285" t="str">
        <f>IF(ISBLANK($I391),"",VLOOKUP($I391,DATAS!$A$2:$BJ$20,55,0))</f>
        <v/>
      </c>
      <c r="AM391" s="38"/>
      <c r="AN391" s="38"/>
      <c r="AO391" s="38"/>
    </row>
    <row r="392" spans="1:41" ht="23.25" customHeight="1" x14ac:dyDescent="0.2">
      <c r="A392" s="28" t="s">
        <v>389</v>
      </c>
      <c r="B392" s="29"/>
      <c r="C392" s="30"/>
      <c r="D392" s="31"/>
      <c r="E392" s="31"/>
      <c r="F392" s="32" t="str">
        <f t="shared" ref="F392:F455" si="6">E392&amp;" "&amp;D392</f>
        <v xml:space="preserve"> </v>
      </c>
      <c r="G392" s="32"/>
      <c r="H392" s="31"/>
      <c r="I392" s="33"/>
      <c r="J392" s="33"/>
      <c r="K392" s="31"/>
      <c r="L392" s="34"/>
      <c r="M392" s="35"/>
      <c r="N392" s="35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7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285" t="str">
        <f>IF(ISBLANK($I392),"",VLOOKUP($I392,DATAS!$A$2:$BJ$20,55,0))</f>
        <v/>
      </c>
      <c r="AM392" s="38"/>
      <c r="AN392" s="38"/>
      <c r="AO392" s="38"/>
    </row>
    <row r="393" spans="1:41" ht="23.25" customHeight="1" x14ac:dyDescent="0.2">
      <c r="A393" s="28" t="s">
        <v>390</v>
      </c>
      <c r="B393" s="29"/>
      <c r="C393" s="30"/>
      <c r="D393" s="31"/>
      <c r="E393" s="31"/>
      <c r="F393" s="32" t="str">
        <f t="shared" si="6"/>
        <v xml:space="preserve"> </v>
      </c>
      <c r="G393" s="32"/>
      <c r="H393" s="31"/>
      <c r="I393" s="33"/>
      <c r="J393" s="33"/>
      <c r="K393" s="31"/>
      <c r="L393" s="34"/>
      <c r="M393" s="35"/>
      <c r="N393" s="35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7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285" t="str">
        <f>IF(ISBLANK($I393),"",VLOOKUP($I393,DATAS!$A$2:$BJ$20,55,0))</f>
        <v/>
      </c>
      <c r="AM393" s="38"/>
      <c r="AN393" s="38"/>
      <c r="AO393" s="38"/>
    </row>
    <row r="394" spans="1:41" ht="23.25" customHeight="1" x14ac:dyDescent="0.2">
      <c r="A394" s="28" t="s">
        <v>391</v>
      </c>
      <c r="B394" s="29"/>
      <c r="C394" s="30"/>
      <c r="D394" s="31"/>
      <c r="E394" s="31"/>
      <c r="F394" s="32" t="str">
        <f t="shared" si="6"/>
        <v xml:space="preserve"> </v>
      </c>
      <c r="G394" s="32"/>
      <c r="H394" s="31"/>
      <c r="I394" s="33"/>
      <c r="J394" s="33"/>
      <c r="K394" s="31"/>
      <c r="L394" s="34"/>
      <c r="M394" s="35"/>
      <c r="N394" s="35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7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285" t="str">
        <f>IF(ISBLANK($I394),"",VLOOKUP($I394,DATAS!$A$2:$BJ$20,55,0))</f>
        <v/>
      </c>
      <c r="AM394" s="38"/>
      <c r="AN394" s="38"/>
      <c r="AO394" s="38"/>
    </row>
    <row r="395" spans="1:41" ht="23.25" customHeight="1" x14ac:dyDescent="0.2">
      <c r="A395" s="28" t="s">
        <v>392</v>
      </c>
      <c r="B395" s="29"/>
      <c r="C395" s="30"/>
      <c r="D395" s="31"/>
      <c r="E395" s="31"/>
      <c r="F395" s="32" t="str">
        <f t="shared" si="6"/>
        <v xml:space="preserve"> </v>
      </c>
      <c r="G395" s="32"/>
      <c r="H395" s="31"/>
      <c r="I395" s="33"/>
      <c r="J395" s="33"/>
      <c r="K395" s="31"/>
      <c r="L395" s="34"/>
      <c r="M395" s="35"/>
      <c r="N395" s="35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7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285" t="str">
        <f>IF(ISBLANK($I395),"",VLOOKUP($I395,DATAS!$A$2:$BJ$20,55,0))</f>
        <v/>
      </c>
      <c r="AM395" s="38"/>
      <c r="AN395" s="38"/>
      <c r="AO395" s="38"/>
    </row>
    <row r="396" spans="1:41" ht="23.25" customHeight="1" x14ac:dyDescent="0.2">
      <c r="A396" s="28" t="s">
        <v>393</v>
      </c>
      <c r="B396" s="29"/>
      <c r="C396" s="30"/>
      <c r="D396" s="31"/>
      <c r="E396" s="31"/>
      <c r="F396" s="32" t="str">
        <f t="shared" si="6"/>
        <v xml:space="preserve"> </v>
      </c>
      <c r="G396" s="32"/>
      <c r="H396" s="31"/>
      <c r="I396" s="33"/>
      <c r="J396" s="33"/>
      <c r="K396" s="31"/>
      <c r="L396" s="34"/>
      <c r="M396" s="35"/>
      <c r="N396" s="35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7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285" t="str">
        <f>IF(ISBLANK($I396),"",VLOOKUP($I396,DATAS!$A$2:$BJ$20,55,0))</f>
        <v/>
      </c>
      <c r="AM396" s="38"/>
      <c r="AN396" s="38"/>
      <c r="AO396" s="38"/>
    </row>
    <row r="397" spans="1:41" ht="23.25" customHeight="1" x14ac:dyDescent="0.2">
      <c r="A397" s="28" t="s">
        <v>394</v>
      </c>
      <c r="B397" s="29"/>
      <c r="C397" s="30"/>
      <c r="D397" s="31"/>
      <c r="E397" s="31"/>
      <c r="F397" s="32" t="str">
        <f t="shared" si="6"/>
        <v xml:space="preserve"> </v>
      </c>
      <c r="G397" s="32"/>
      <c r="H397" s="31"/>
      <c r="I397" s="33"/>
      <c r="J397" s="33"/>
      <c r="K397" s="31"/>
      <c r="L397" s="34"/>
      <c r="M397" s="35"/>
      <c r="N397" s="35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7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285" t="str">
        <f>IF(ISBLANK($I397),"",VLOOKUP($I397,DATAS!$A$2:$BJ$20,55,0))</f>
        <v/>
      </c>
      <c r="AM397" s="38"/>
      <c r="AN397" s="38"/>
      <c r="AO397" s="38"/>
    </row>
    <row r="398" spans="1:41" ht="23.25" customHeight="1" x14ac:dyDescent="0.2">
      <c r="A398" s="28" t="s">
        <v>395</v>
      </c>
      <c r="B398" s="29"/>
      <c r="C398" s="30"/>
      <c r="D398" s="31"/>
      <c r="E398" s="31"/>
      <c r="F398" s="32" t="str">
        <f t="shared" si="6"/>
        <v xml:space="preserve"> </v>
      </c>
      <c r="G398" s="32"/>
      <c r="H398" s="31"/>
      <c r="I398" s="33"/>
      <c r="J398" s="33"/>
      <c r="K398" s="31"/>
      <c r="L398" s="34"/>
      <c r="M398" s="35"/>
      <c r="N398" s="35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7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285" t="str">
        <f>IF(ISBLANK($I398),"",VLOOKUP($I398,DATAS!$A$2:$BJ$20,55,0))</f>
        <v/>
      </c>
      <c r="AM398" s="38"/>
      <c r="AN398" s="38"/>
      <c r="AO398" s="38"/>
    </row>
    <row r="399" spans="1:41" ht="23.25" customHeight="1" x14ac:dyDescent="0.2">
      <c r="A399" s="28" t="s">
        <v>396</v>
      </c>
      <c r="B399" s="29"/>
      <c r="C399" s="30"/>
      <c r="D399" s="31"/>
      <c r="E399" s="31"/>
      <c r="F399" s="32" t="str">
        <f t="shared" si="6"/>
        <v xml:space="preserve"> </v>
      </c>
      <c r="G399" s="32"/>
      <c r="H399" s="31"/>
      <c r="I399" s="33"/>
      <c r="J399" s="33"/>
      <c r="K399" s="31"/>
      <c r="L399" s="34"/>
      <c r="M399" s="35"/>
      <c r="N399" s="35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7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285" t="str">
        <f>IF(ISBLANK($I399),"",VLOOKUP($I399,DATAS!$A$2:$BJ$20,55,0))</f>
        <v/>
      </c>
      <c r="AM399" s="38"/>
      <c r="AN399" s="38"/>
      <c r="AO399" s="38"/>
    </row>
    <row r="400" spans="1:41" ht="23.25" customHeight="1" x14ac:dyDescent="0.2">
      <c r="A400" s="28" t="s">
        <v>397</v>
      </c>
      <c r="B400" s="29"/>
      <c r="C400" s="30"/>
      <c r="D400" s="31"/>
      <c r="E400" s="31"/>
      <c r="F400" s="32" t="str">
        <f t="shared" si="6"/>
        <v xml:space="preserve"> </v>
      </c>
      <c r="G400" s="32"/>
      <c r="H400" s="31"/>
      <c r="I400" s="33"/>
      <c r="J400" s="33"/>
      <c r="K400" s="31"/>
      <c r="L400" s="34"/>
      <c r="M400" s="35"/>
      <c r="N400" s="35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7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285" t="str">
        <f>IF(ISBLANK($I400),"",VLOOKUP($I400,DATAS!$A$2:$BJ$20,55,0))</f>
        <v/>
      </c>
      <c r="AM400" s="38"/>
      <c r="AN400" s="38"/>
      <c r="AO400" s="38"/>
    </row>
    <row r="401" spans="1:41" ht="23.25" customHeight="1" x14ac:dyDescent="0.2">
      <c r="A401" s="28" t="s">
        <v>398</v>
      </c>
      <c r="B401" s="29"/>
      <c r="C401" s="30"/>
      <c r="D401" s="31"/>
      <c r="E401" s="31"/>
      <c r="F401" s="32" t="str">
        <f t="shared" si="6"/>
        <v xml:space="preserve"> </v>
      </c>
      <c r="G401" s="32"/>
      <c r="H401" s="31"/>
      <c r="I401" s="33"/>
      <c r="J401" s="33"/>
      <c r="K401" s="31"/>
      <c r="L401" s="34"/>
      <c r="M401" s="35"/>
      <c r="N401" s="35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7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285" t="str">
        <f>IF(ISBLANK($I401),"",VLOOKUP($I401,DATAS!$A$2:$BJ$20,55,0))</f>
        <v/>
      </c>
      <c r="AM401" s="38"/>
      <c r="AN401" s="38"/>
      <c r="AO401" s="38"/>
    </row>
    <row r="402" spans="1:41" ht="23.25" customHeight="1" x14ac:dyDescent="0.2">
      <c r="A402" s="28" t="s">
        <v>399</v>
      </c>
      <c r="B402" s="29"/>
      <c r="C402" s="30"/>
      <c r="D402" s="31"/>
      <c r="E402" s="31"/>
      <c r="F402" s="32" t="str">
        <f t="shared" si="6"/>
        <v xml:space="preserve"> </v>
      </c>
      <c r="G402" s="32"/>
      <c r="H402" s="31"/>
      <c r="I402" s="33"/>
      <c r="J402" s="33"/>
      <c r="K402" s="31"/>
      <c r="L402" s="34"/>
      <c r="M402" s="35"/>
      <c r="N402" s="35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7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285" t="str">
        <f>IF(ISBLANK($I402),"",VLOOKUP($I402,DATAS!$A$2:$BJ$20,55,0))</f>
        <v/>
      </c>
      <c r="AM402" s="38"/>
      <c r="AN402" s="38"/>
      <c r="AO402" s="38"/>
    </row>
    <row r="403" spans="1:41" ht="23.25" customHeight="1" x14ac:dyDescent="0.2">
      <c r="A403" s="28" t="s">
        <v>400</v>
      </c>
      <c r="B403" s="29"/>
      <c r="C403" s="30"/>
      <c r="D403" s="31"/>
      <c r="E403" s="31"/>
      <c r="F403" s="32" t="str">
        <f t="shared" si="6"/>
        <v xml:space="preserve"> </v>
      </c>
      <c r="G403" s="32"/>
      <c r="H403" s="31"/>
      <c r="I403" s="33"/>
      <c r="J403" s="33"/>
      <c r="K403" s="31"/>
      <c r="L403" s="34"/>
      <c r="M403" s="35"/>
      <c r="N403" s="35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7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285" t="str">
        <f>IF(ISBLANK($I403),"",VLOOKUP($I403,DATAS!$A$2:$BJ$20,55,0))</f>
        <v/>
      </c>
      <c r="AM403" s="38"/>
      <c r="AN403" s="38"/>
      <c r="AO403" s="38"/>
    </row>
    <row r="404" spans="1:41" ht="23.25" customHeight="1" x14ac:dyDescent="0.2">
      <c r="A404" s="28" t="s">
        <v>401</v>
      </c>
      <c r="B404" s="29"/>
      <c r="C404" s="30"/>
      <c r="D404" s="31"/>
      <c r="E404" s="31"/>
      <c r="F404" s="32" t="str">
        <f t="shared" si="6"/>
        <v xml:space="preserve"> </v>
      </c>
      <c r="G404" s="32"/>
      <c r="H404" s="31"/>
      <c r="I404" s="33"/>
      <c r="J404" s="33"/>
      <c r="K404" s="31"/>
      <c r="L404" s="34"/>
      <c r="M404" s="35"/>
      <c r="N404" s="35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7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285" t="str">
        <f>IF(ISBLANK($I404),"",VLOOKUP($I404,DATAS!$A$2:$BJ$20,55,0))</f>
        <v/>
      </c>
      <c r="AM404" s="38"/>
      <c r="AN404" s="38"/>
      <c r="AO404" s="38"/>
    </row>
    <row r="405" spans="1:41" ht="23.25" customHeight="1" x14ac:dyDescent="0.2">
      <c r="A405" s="28" t="s">
        <v>402</v>
      </c>
      <c r="B405" s="29"/>
      <c r="C405" s="30"/>
      <c r="D405" s="31"/>
      <c r="E405" s="31"/>
      <c r="F405" s="32" t="str">
        <f t="shared" si="6"/>
        <v xml:space="preserve"> </v>
      </c>
      <c r="G405" s="32"/>
      <c r="H405" s="31"/>
      <c r="I405" s="33"/>
      <c r="J405" s="33"/>
      <c r="K405" s="31"/>
      <c r="L405" s="34"/>
      <c r="M405" s="35"/>
      <c r="N405" s="35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7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285" t="str">
        <f>IF(ISBLANK($I405),"",VLOOKUP($I405,DATAS!$A$2:$BJ$20,55,0))</f>
        <v/>
      </c>
      <c r="AM405" s="38"/>
      <c r="AN405" s="38"/>
      <c r="AO405" s="38"/>
    </row>
    <row r="406" spans="1:41" ht="23.25" customHeight="1" x14ac:dyDescent="0.2">
      <c r="A406" s="28" t="s">
        <v>403</v>
      </c>
      <c r="B406" s="29"/>
      <c r="C406" s="30"/>
      <c r="D406" s="31"/>
      <c r="E406" s="31"/>
      <c r="F406" s="32" t="str">
        <f t="shared" si="6"/>
        <v xml:space="preserve"> </v>
      </c>
      <c r="G406" s="32"/>
      <c r="H406" s="31"/>
      <c r="I406" s="33"/>
      <c r="J406" s="33"/>
      <c r="K406" s="31"/>
      <c r="L406" s="34"/>
      <c r="M406" s="35"/>
      <c r="N406" s="35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7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285" t="str">
        <f>IF(ISBLANK($I406),"",VLOOKUP($I406,DATAS!$A$2:$BJ$20,55,0))</f>
        <v/>
      </c>
      <c r="AM406" s="38"/>
      <c r="AN406" s="38"/>
      <c r="AO406" s="38"/>
    </row>
    <row r="407" spans="1:41" ht="23.25" customHeight="1" x14ac:dyDescent="0.2">
      <c r="A407" s="28" t="s">
        <v>404</v>
      </c>
      <c r="B407" s="29"/>
      <c r="C407" s="30"/>
      <c r="D407" s="31"/>
      <c r="E407" s="31"/>
      <c r="F407" s="32" t="str">
        <f t="shared" si="6"/>
        <v xml:space="preserve"> </v>
      </c>
      <c r="G407" s="32"/>
      <c r="H407" s="31"/>
      <c r="I407" s="33"/>
      <c r="J407" s="33"/>
      <c r="K407" s="31"/>
      <c r="L407" s="34"/>
      <c r="M407" s="35"/>
      <c r="N407" s="35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7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285" t="str">
        <f>IF(ISBLANK($I407),"",VLOOKUP($I407,DATAS!$A$2:$BJ$20,55,0))</f>
        <v/>
      </c>
      <c r="AM407" s="38"/>
      <c r="AN407" s="38"/>
      <c r="AO407" s="38"/>
    </row>
    <row r="408" spans="1:41" ht="23.25" customHeight="1" x14ac:dyDescent="0.2">
      <c r="A408" s="28" t="s">
        <v>405</v>
      </c>
      <c r="B408" s="29"/>
      <c r="C408" s="30"/>
      <c r="D408" s="31"/>
      <c r="E408" s="31"/>
      <c r="F408" s="32" t="str">
        <f t="shared" si="6"/>
        <v xml:space="preserve"> </v>
      </c>
      <c r="G408" s="32"/>
      <c r="H408" s="31"/>
      <c r="I408" s="33"/>
      <c r="J408" s="33"/>
      <c r="K408" s="31"/>
      <c r="L408" s="34"/>
      <c r="M408" s="35"/>
      <c r="N408" s="35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7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285" t="str">
        <f>IF(ISBLANK($I408),"",VLOOKUP($I408,DATAS!$A$2:$BJ$20,55,0))</f>
        <v/>
      </c>
      <c r="AM408" s="38"/>
      <c r="AN408" s="38"/>
      <c r="AO408" s="38"/>
    </row>
    <row r="409" spans="1:41" ht="23.25" customHeight="1" x14ac:dyDescent="0.2">
      <c r="A409" s="28" t="s">
        <v>406</v>
      </c>
      <c r="B409" s="29"/>
      <c r="C409" s="30"/>
      <c r="D409" s="31"/>
      <c r="E409" s="31"/>
      <c r="F409" s="32" t="str">
        <f t="shared" si="6"/>
        <v xml:space="preserve"> </v>
      </c>
      <c r="G409" s="32"/>
      <c r="H409" s="31"/>
      <c r="I409" s="33"/>
      <c r="J409" s="33"/>
      <c r="K409" s="31"/>
      <c r="L409" s="34"/>
      <c r="M409" s="35"/>
      <c r="N409" s="35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7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285" t="str">
        <f>IF(ISBLANK($I409),"",VLOOKUP($I409,DATAS!$A$2:$BJ$20,55,0))</f>
        <v/>
      </c>
      <c r="AM409" s="38"/>
      <c r="AN409" s="38"/>
      <c r="AO409" s="38"/>
    </row>
    <row r="410" spans="1:41" ht="23.25" customHeight="1" x14ac:dyDescent="0.2">
      <c r="A410" s="28" t="s">
        <v>407</v>
      </c>
      <c r="B410" s="29"/>
      <c r="C410" s="30"/>
      <c r="D410" s="31"/>
      <c r="E410" s="31"/>
      <c r="F410" s="32" t="str">
        <f t="shared" si="6"/>
        <v xml:space="preserve"> </v>
      </c>
      <c r="G410" s="32"/>
      <c r="H410" s="31"/>
      <c r="I410" s="33"/>
      <c r="J410" s="33"/>
      <c r="K410" s="31"/>
      <c r="L410" s="34"/>
      <c r="M410" s="35"/>
      <c r="N410" s="35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7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285" t="str">
        <f>IF(ISBLANK($I410),"",VLOOKUP($I410,DATAS!$A$2:$BJ$20,55,0))</f>
        <v/>
      </c>
      <c r="AM410" s="38"/>
      <c r="AN410" s="38"/>
      <c r="AO410" s="38"/>
    </row>
    <row r="411" spans="1:41" ht="23.25" customHeight="1" x14ac:dyDescent="0.2">
      <c r="A411" s="28" t="s">
        <v>408</v>
      </c>
      <c r="B411" s="29"/>
      <c r="C411" s="30"/>
      <c r="D411" s="31"/>
      <c r="E411" s="31"/>
      <c r="F411" s="32" t="str">
        <f t="shared" si="6"/>
        <v xml:space="preserve"> </v>
      </c>
      <c r="G411" s="32"/>
      <c r="H411" s="31"/>
      <c r="I411" s="33"/>
      <c r="J411" s="33"/>
      <c r="K411" s="31"/>
      <c r="L411" s="34"/>
      <c r="M411" s="35"/>
      <c r="N411" s="35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7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285" t="str">
        <f>IF(ISBLANK($I411),"",VLOOKUP($I411,DATAS!$A$2:$BJ$20,55,0))</f>
        <v/>
      </c>
      <c r="AM411" s="38"/>
      <c r="AN411" s="38"/>
      <c r="AO411" s="38"/>
    </row>
    <row r="412" spans="1:41" ht="23.25" customHeight="1" x14ac:dyDescent="0.2">
      <c r="A412" s="28" t="s">
        <v>409</v>
      </c>
      <c r="B412" s="29"/>
      <c r="C412" s="30"/>
      <c r="D412" s="31"/>
      <c r="E412" s="31"/>
      <c r="F412" s="32" t="str">
        <f t="shared" si="6"/>
        <v xml:space="preserve"> </v>
      </c>
      <c r="G412" s="32"/>
      <c r="H412" s="31"/>
      <c r="I412" s="33"/>
      <c r="J412" s="33"/>
      <c r="K412" s="31"/>
      <c r="L412" s="34"/>
      <c r="M412" s="35"/>
      <c r="N412" s="35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7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285" t="str">
        <f>IF(ISBLANK($I412),"",VLOOKUP($I412,DATAS!$A$2:$BJ$20,55,0))</f>
        <v/>
      </c>
      <c r="AM412" s="38"/>
      <c r="AN412" s="38"/>
      <c r="AO412" s="38"/>
    </row>
    <row r="413" spans="1:41" ht="23.25" customHeight="1" x14ac:dyDescent="0.2">
      <c r="A413" s="28" t="s">
        <v>410</v>
      </c>
      <c r="B413" s="29"/>
      <c r="C413" s="30"/>
      <c r="D413" s="31"/>
      <c r="E413" s="31"/>
      <c r="F413" s="32" t="str">
        <f t="shared" si="6"/>
        <v xml:space="preserve"> </v>
      </c>
      <c r="G413" s="32"/>
      <c r="H413" s="31"/>
      <c r="I413" s="33"/>
      <c r="J413" s="33"/>
      <c r="K413" s="31"/>
      <c r="L413" s="34"/>
      <c r="M413" s="35"/>
      <c r="N413" s="35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7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285" t="str">
        <f>IF(ISBLANK($I413),"",VLOOKUP($I413,DATAS!$A$2:$BJ$20,55,0))</f>
        <v/>
      </c>
      <c r="AM413" s="38"/>
      <c r="AN413" s="38"/>
      <c r="AO413" s="38"/>
    </row>
    <row r="414" spans="1:41" ht="23.25" customHeight="1" x14ac:dyDescent="0.2">
      <c r="A414" s="28" t="s">
        <v>411</v>
      </c>
      <c r="B414" s="29"/>
      <c r="C414" s="30"/>
      <c r="D414" s="31"/>
      <c r="E414" s="31"/>
      <c r="F414" s="32" t="str">
        <f t="shared" si="6"/>
        <v xml:space="preserve"> </v>
      </c>
      <c r="G414" s="32"/>
      <c r="H414" s="31"/>
      <c r="I414" s="33"/>
      <c r="J414" s="33"/>
      <c r="K414" s="31"/>
      <c r="L414" s="34"/>
      <c r="M414" s="35"/>
      <c r="N414" s="35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7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285" t="str">
        <f>IF(ISBLANK($I414),"",VLOOKUP($I414,DATAS!$A$2:$BJ$20,55,0))</f>
        <v/>
      </c>
      <c r="AM414" s="38"/>
      <c r="AN414" s="38"/>
      <c r="AO414" s="38"/>
    </row>
    <row r="415" spans="1:41" ht="23.25" customHeight="1" x14ac:dyDescent="0.2">
      <c r="A415" s="28" t="s">
        <v>412</v>
      </c>
      <c r="B415" s="29"/>
      <c r="C415" s="30"/>
      <c r="D415" s="31"/>
      <c r="E415" s="31"/>
      <c r="F415" s="32" t="str">
        <f t="shared" si="6"/>
        <v xml:space="preserve"> </v>
      </c>
      <c r="G415" s="32"/>
      <c r="H415" s="31"/>
      <c r="I415" s="33"/>
      <c r="J415" s="33"/>
      <c r="K415" s="31"/>
      <c r="L415" s="34"/>
      <c r="M415" s="35"/>
      <c r="N415" s="35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7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285" t="str">
        <f>IF(ISBLANK($I415),"",VLOOKUP($I415,DATAS!$A$2:$BJ$20,55,0))</f>
        <v/>
      </c>
      <c r="AM415" s="38"/>
      <c r="AN415" s="38"/>
      <c r="AO415" s="38"/>
    </row>
    <row r="416" spans="1:41" ht="23.25" customHeight="1" x14ac:dyDescent="0.2">
      <c r="A416" s="28" t="s">
        <v>413</v>
      </c>
      <c r="B416" s="29"/>
      <c r="C416" s="30"/>
      <c r="D416" s="31"/>
      <c r="E416" s="31"/>
      <c r="F416" s="32" t="str">
        <f t="shared" si="6"/>
        <v xml:space="preserve"> </v>
      </c>
      <c r="G416" s="32"/>
      <c r="H416" s="31"/>
      <c r="I416" s="33"/>
      <c r="J416" s="33"/>
      <c r="K416" s="31"/>
      <c r="L416" s="34"/>
      <c r="M416" s="35"/>
      <c r="N416" s="35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7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285" t="str">
        <f>IF(ISBLANK($I416),"",VLOOKUP($I416,DATAS!$A$2:$BJ$20,55,0))</f>
        <v/>
      </c>
      <c r="AM416" s="38"/>
      <c r="AN416" s="38"/>
      <c r="AO416" s="38"/>
    </row>
    <row r="417" spans="1:41" ht="23.25" customHeight="1" x14ac:dyDescent="0.2">
      <c r="A417" s="28" t="s">
        <v>414</v>
      </c>
      <c r="B417" s="29"/>
      <c r="C417" s="30"/>
      <c r="D417" s="31"/>
      <c r="E417" s="31"/>
      <c r="F417" s="32" t="str">
        <f t="shared" si="6"/>
        <v xml:space="preserve"> </v>
      </c>
      <c r="G417" s="32"/>
      <c r="H417" s="31"/>
      <c r="I417" s="33"/>
      <c r="J417" s="33"/>
      <c r="K417" s="31"/>
      <c r="L417" s="34"/>
      <c r="M417" s="35"/>
      <c r="N417" s="35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7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285" t="str">
        <f>IF(ISBLANK($I417),"",VLOOKUP($I417,DATAS!$A$2:$BJ$20,55,0))</f>
        <v/>
      </c>
      <c r="AM417" s="38"/>
      <c r="AN417" s="38"/>
      <c r="AO417" s="38"/>
    </row>
    <row r="418" spans="1:41" ht="23.25" customHeight="1" x14ac:dyDescent="0.2">
      <c r="A418" s="28" t="s">
        <v>415</v>
      </c>
      <c r="B418" s="29"/>
      <c r="C418" s="30"/>
      <c r="D418" s="31"/>
      <c r="E418" s="31"/>
      <c r="F418" s="32" t="str">
        <f t="shared" si="6"/>
        <v xml:space="preserve"> </v>
      </c>
      <c r="G418" s="32"/>
      <c r="H418" s="31"/>
      <c r="I418" s="33"/>
      <c r="J418" s="33"/>
      <c r="K418" s="31"/>
      <c r="L418" s="34"/>
      <c r="M418" s="35"/>
      <c r="N418" s="35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7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285" t="str">
        <f>IF(ISBLANK($I418),"",VLOOKUP($I418,DATAS!$A$2:$BJ$20,55,0))</f>
        <v/>
      </c>
      <c r="AM418" s="38"/>
      <c r="AN418" s="38"/>
      <c r="AO418" s="38"/>
    </row>
    <row r="419" spans="1:41" ht="23.25" customHeight="1" x14ac:dyDescent="0.2">
      <c r="A419" s="28" t="s">
        <v>416</v>
      </c>
      <c r="B419" s="29"/>
      <c r="C419" s="30"/>
      <c r="D419" s="31"/>
      <c r="E419" s="31"/>
      <c r="F419" s="32" t="str">
        <f t="shared" si="6"/>
        <v xml:space="preserve"> </v>
      </c>
      <c r="G419" s="32"/>
      <c r="H419" s="31"/>
      <c r="I419" s="33"/>
      <c r="J419" s="33"/>
      <c r="K419" s="31"/>
      <c r="L419" s="34"/>
      <c r="M419" s="35"/>
      <c r="N419" s="35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7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285" t="str">
        <f>IF(ISBLANK($I419),"",VLOOKUP($I419,DATAS!$A$2:$BJ$20,55,0))</f>
        <v/>
      </c>
      <c r="AM419" s="38"/>
      <c r="AN419" s="38"/>
      <c r="AO419" s="38"/>
    </row>
    <row r="420" spans="1:41" ht="23.25" customHeight="1" x14ac:dyDescent="0.2">
      <c r="A420" s="28" t="s">
        <v>417</v>
      </c>
      <c r="B420" s="29"/>
      <c r="C420" s="30"/>
      <c r="D420" s="31"/>
      <c r="E420" s="31"/>
      <c r="F420" s="32" t="str">
        <f t="shared" si="6"/>
        <v xml:space="preserve"> </v>
      </c>
      <c r="G420" s="32"/>
      <c r="H420" s="31"/>
      <c r="I420" s="33"/>
      <c r="J420" s="33"/>
      <c r="K420" s="31"/>
      <c r="L420" s="34"/>
      <c r="M420" s="35"/>
      <c r="N420" s="35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7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285" t="str">
        <f>IF(ISBLANK($I420),"",VLOOKUP($I420,DATAS!$A$2:$BJ$20,55,0))</f>
        <v/>
      </c>
      <c r="AM420" s="38"/>
      <c r="AN420" s="38"/>
      <c r="AO420" s="38"/>
    </row>
    <row r="421" spans="1:41" ht="23.25" customHeight="1" x14ac:dyDescent="0.2">
      <c r="A421" s="28" t="s">
        <v>418</v>
      </c>
      <c r="B421" s="29"/>
      <c r="C421" s="30"/>
      <c r="D421" s="31"/>
      <c r="E421" s="31"/>
      <c r="F421" s="32" t="str">
        <f t="shared" si="6"/>
        <v xml:space="preserve"> </v>
      </c>
      <c r="G421" s="32"/>
      <c r="H421" s="31"/>
      <c r="I421" s="33"/>
      <c r="J421" s="33"/>
      <c r="K421" s="31"/>
      <c r="L421" s="34"/>
      <c r="M421" s="35"/>
      <c r="N421" s="35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7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285" t="str">
        <f>IF(ISBLANK($I421),"",VLOOKUP($I421,DATAS!$A$2:$BJ$20,55,0))</f>
        <v/>
      </c>
      <c r="AM421" s="38"/>
      <c r="AN421" s="38"/>
      <c r="AO421" s="38"/>
    </row>
    <row r="422" spans="1:41" ht="23.25" customHeight="1" x14ac:dyDescent="0.2">
      <c r="A422" s="28" t="s">
        <v>419</v>
      </c>
      <c r="B422" s="29"/>
      <c r="C422" s="30"/>
      <c r="D422" s="31"/>
      <c r="E422" s="31"/>
      <c r="F422" s="32" t="str">
        <f t="shared" si="6"/>
        <v xml:space="preserve"> </v>
      </c>
      <c r="G422" s="32"/>
      <c r="H422" s="31"/>
      <c r="I422" s="33"/>
      <c r="J422" s="33"/>
      <c r="K422" s="31"/>
      <c r="L422" s="34"/>
      <c r="M422" s="35"/>
      <c r="N422" s="35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7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285" t="str">
        <f>IF(ISBLANK($I422),"",VLOOKUP($I422,DATAS!$A$2:$BJ$20,55,0))</f>
        <v/>
      </c>
      <c r="AM422" s="38"/>
      <c r="AN422" s="38"/>
      <c r="AO422" s="38"/>
    </row>
    <row r="423" spans="1:41" ht="23.25" customHeight="1" x14ac:dyDescent="0.2">
      <c r="A423" s="28" t="s">
        <v>420</v>
      </c>
      <c r="B423" s="29"/>
      <c r="C423" s="30"/>
      <c r="D423" s="31"/>
      <c r="E423" s="31"/>
      <c r="F423" s="32" t="str">
        <f t="shared" si="6"/>
        <v xml:space="preserve"> </v>
      </c>
      <c r="G423" s="32"/>
      <c r="H423" s="31"/>
      <c r="I423" s="33"/>
      <c r="J423" s="33"/>
      <c r="K423" s="31"/>
      <c r="L423" s="34"/>
      <c r="M423" s="35"/>
      <c r="N423" s="35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7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285" t="str">
        <f>IF(ISBLANK($I423),"",VLOOKUP($I423,DATAS!$A$2:$BJ$20,55,0))</f>
        <v/>
      </c>
      <c r="AM423" s="38"/>
      <c r="AN423" s="38"/>
      <c r="AO423" s="38"/>
    </row>
    <row r="424" spans="1:41" ht="23.25" customHeight="1" x14ac:dyDescent="0.2">
      <c r="A424" s="28" t="s">
        <v>421</v>
      </c>
      <c r="B424" s="29"/>
      <c r="C424" s="30"/>
      <c r="D424" s="31"/>
      <c r="E424" s="31"/>
      <c r="F424" s="32" t="str">
        <f t="shared" si="6"/>
        <v xml:space="preserve"> </v>
      </c>
      <c r="G424" s="32"/>
      <c r="H424" s="31"/>
      <c r="I424" s="33"/>
      <c r="J424" s="33"/>
      <c r="K424" s="31"/>
      <c r="L424" s="34"/>
      <c r="M424" s="35"/>
      <c r="N424" s="35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7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285" t="str">
        <f>IF(ISBLANK($I424),"",VLOOKUP($I424,DATAS!$A$2:$BJ$20,55,0))</f>
        <v/>
      </c>
      <c r="AM424" s="38"/>
      <c r="AN424" s="38"/>
      <c r="AO424" s="38"/>
    </row>
    <row r="425" spans="1:41" ht="23.25" customHeight="1" x14ac:dyDescent="0.2">
      <c r="A425" s="28" t="s">
        <v>422</v>
      </c>
      <c r="B425" s="29"/>
      <c r="C425" s="30"/>
      <c r="D425" s="31"/>
      <c r="E425" s="31"/>
      <c r="F425" s="32" t="str">
        <f t="shared" si="6"/>
        <v xml:space="preserve"> </v>
      </c>
      <c r="G425" s="32"/>
      <c r="H425" s="31"/>
      <c r="I425" s="33"/>
      <c r="J425" s="33"/>
      <c r="K425" s="31"/>
      <c r="L425" s="34"/>
      <c r="M425" s="35"/>
      <c r="N425" s="35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7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285" t="str">
        <f>IF(ISBLANK($I425),"",VLOOKUP($I425,DATAS!$A$2:$BJ$20,55,0))</f>
        <v/>
      </c>
      <c r="AM425" s="38"/>
      <c r="AN425" s="38"/>
      <c r="AO425" s="38"/>
    </row>
    <row r="426" spans="1:41" ht="23.25" customHeight="1" x14ac:dyDescent="0.2">
      <c r="A426" s="28" t="s">
        <v>423</v>
      </c>
      <c r="B426" s="29"/>
      <c r="C426" s="30"/>
      <c r="D426" s="31"/>
      <c r="E426" s="31"/>
      <c r="F426" s="32" t="str">
        <f t="shared" si="6"/>
        <v xml:space="preserve"> </v>
      </c>
      <c r="G426" s="32"/>
      <c r="H426" s="31"/>
      <c r="I426" s="33"/>
      <c r="J426" s="33"/>
      <c r="K426" s="31"/>
      <c r="L426" s="34"/>
      <c r="M426" s="35"/>
      <c r="N426" s="35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7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285" t="str">
        <f>IF(ISBLANK($I426),"",VLOOKUP($I426,DATAS!$A$2:$BJ$20,55,0))</f>
        <v/>
      </c>
      <c r="AM426" s="38"/>
      <c r="AN426" s="38"/>
      <c r="AO426" s="38"/>
    </row>
    <row r="427" spans="1:41" ht="23.25" customHeight="1" x14ac:dyDescent="0.2">
      <c r="A427" s="28" t="s">
        <v>424</v>
      </c>
      <c r="B427" s="29"/>
      <c r="C427" s="30"/>
      <c r="D427" s="31"/>
      <c r="E427" s="31"/>
      <c r="F427" s="32" t="str">
        <f t="shared" si="6"/>
        <v xml:space="preserve"> </v>
      </c>
      <c r="G427" s="32"/>
      <c r="H427" s="31"/>
      <c r="I427" s="33"/>
      <c r="J427" s="33"/>
      <c r="K427" s="31"/>
      <c r="L427" s="34"/>
      <c r="M427" s="35"/>
      <c r="N427" s="35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7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285" t="str">
        <f>IF(ISBLANK($I427),"",VLOOKUP($I427,DATAS!$A$2:$BJ$20,55,0))</f>
        <v/>
      </c>
      <c r="AM427" s="38"/>
      <c r="AN427" s="38"/>
      <c r="AO427" s="38"/>
    </row>
    <row r="428" spans="1:41" ht="23.25" customHeight="1" x14ac:dyDescent="0.2">
      <c r="A428" s="28" t="s">
        <v>425</v>
      </c>
      <c r="B428" s="29"/>
      <c r="C428" s="30"/>
      <c r="D428" s="31"/>
      <c r="E428" s="31"/>
      <c r="F428" s="32" t="str">
        <f t="shared" si="6"/>
        <v xml:space="preserve"> </v>
      </c>
      <c r="G428" s="32"/>
      <c r="H428" s="31"/>
      <c r="I428" s="33"/>
      <c r="J428" s="33"/>
      <c r="K428" s="31"/>
      <c r="L428" s="34"/>
      <c r="M428" s="35"/>
      <c r="N428" s="35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7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285" t="str">
        <f>IF(ISBLANK($I428),"",VLOOKUP($I428,DATAS!$A$2:$BJ$20,55,0))</f>
        <v/>
      </c>
      <c r="AM428" s="38"/>
      <c r="AN428" s="38"/>
      <c r="AO428" s="38"/>
    </row>
    <row r="429" spans="1:41" ht="23.25" customHeight="1" x14ac:dyDescent="0.2">
      <c r="A429" s="28" t="s">
        <v>426</v>
      </c>
      <c r="B429" s="29"/>
      <c r="C429" s="30"/>
      <c r="D429" s="31"/>
      <c r="E429" s="31"/>
      <c r="F429" s="32" t="str">
        <f t="shared" si="6"/>
        <v xml:space="preserve"> </v>
      </c>
      <c r="G429" s="32"/>
      <c r="H429" s="31"/>
      <c r="I429" s="33"/>
      <c r="J429" s="33"/>
      <c r="K429" s="31"/>
      <c r="L429" s="34"/>
      <c r="M429" s="35"/>
      <c r="N429" s="35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7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285" t="str">
        <f>IF(ISBLANK($I429),"",VLOOKUP($I429,DATAS!$A$2:$BJ$20,55,0))</f>
        <v/>
      </c>
      <c r="AM429" s="38"/>
      <c r="AN429" s="38"/>
      <c r="AO429" s="38"/>
    </row>
    <row r="430" spans="1:41" ht="23.25" customHeight="1" x14ac:dyDescent="0.2">
      <c r="A430" s="28" t="s">
        <v>427</v>
      </c>
      <c r="B430" s="29"/>
      <c r="C430" s="30"/>
      <c r="D430" s="31"/>
      <c r="E430" s="31"/>
      <c r="F430" s="32" t="str">
        <f t="shared" si="6"/>
        <v xml:space="preserve"> </v>
      </c>
      <c r="G430" s="32"/>
      <c r="H430" s="31"/>
      <c r="I430" s="33"/>
      <c r="J430" s="33"/>
      <c r="K430" s="31"/>
      <c r="L430" s="34"/>
      <c r="M430" s="35"/>
      <c r="N430" s="35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7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285" t="str">
        <f>IF(ISBLANK($I430),"",VLOOKUP($I430,DATAS!$A$2:$BJ$20,55,0))</f>
        <v/>
      </c>
      <c r="AM430" s="38"/>
      <c r="AN430" s="38"/>
      <c r="AO430" s="38"/>
    </row>
    <row r="431" spans="1:41" ht="23.25" customHeight="1" x14ac:dyDescent="0.2">
      <c r="A431" s="28" t="s">
        <v>428</v>
      </c>
      <c r="B431" s="29"/>
      <c r="C431" s="30"/>
      <c r="D431" s="31"/>
      <c r="E431" s="31"/>
      <c r="F431" s="32" t="str">
        <f t="shared" si="6"/>
        <v xml:space="preserve"> </v>
      </c>
      <c r="G431" s="32"/>
      <c r="H431" s="31"/>
      <c r="I431" s="33"/>
      <c r="J431" s="33"/>
      <c r="K431" s="31"/>
      <c r="L431" s="34"/>
      <c r="M431" s="35"/>
      <c r="N431" s="35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7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285" t="str">
        <f>IF(ISBLANK($I431),"",VLOOKUP($I431,DATAS!$A$2:$BJ$20,55,0))</f>
        <v/>
      </c>
      <c r="AM431" s="38"/>
      <c r="AN431" s="38"/>
      <c r="AO431" s="38"/>
    </row>
    <row r="432" spans="1:41" ht="23.25" customHeight="1" x14ac:dyDescent="0.2">
      <c r="A432" s="28" t="s">
        <v>429</v>
      </c>
      <c r="B432" s="29"/>
      <c r="C432" s="30"/>
      <c r="D432" s="31"/>
      <c r="E432" s="31"/>
      <c r="F432" s="32" t="str">
        <f t="shared" si="6"/>
        <v xml:space="preserve"> </v>
      </c>
      <c r="G432" s="32"/>
      <c r="H432" s="31"/>
      <c r="I432" s="33"/>
      <c r="J432" s="33"/>
      <c r="K432" s="31"/>
      <c r="L432" s="34"/>
      <c r="M432" s="35"/>
      <c r="N432" s="35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7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285" t="str">
        <f>IF(ISBLANK($I432),"",VLOOKUP($I432,DATAS!$A$2:$BJ$20,55,0))</f>
        <v/>
      </c>
      <c r="AM432" s="38"/>
      <c r="AN432" s="38"/>
      <c r="AO432" s="38"/>
    </row>
    <row r="433" spans="1:41" ht="23.25" customHeight="1" x14ac:dyDescent="0.2">
      <c r="A433" s="28" t="s">
        <v>430</v>
      </c>
      <c r="B433" s="29"/>
      <c r="C433" s="30"/>
      <c r="D433" s="31"/>
      <c r="E433" s="31"/>
      <c r="F433" s="32" t="str">
        <f t="shared" si="6"/>
        <v xml:space="preserve"> </v>
      </c>
      <c r="G433" s="32"/>
      <c r="H433" s="31"/>
      <c r="I433" s="33"/>
      <c r="J433" s="33"/>
      <c r="K433" s="31"/>
      <c r="L433" s="34"/>
      <c r="M433" s="35"/>
      <c r="N433" s="35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7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285" t="str">
        <f>IF(ISBLANK($I433),"",VLOOKUP($I433,DATAS!$A$2:$BJ$20,55,0))</f>
        <v/>
      </c>
      <c r="AM433" s="38"/>
      <c r="AN433" s="38"/>
      <c r="AO433" s="38"/>
    </row>
    <row r="434" spans="1:41" ht="23.25" customHeight="1" x14ac:dyDescent="0.2">
      <c r="A434" s="28" t="s">
        <v>431</v>
      </c>
      <c r="B434" s="29"/>
      <c r="C434" s="30"/>
      <c r="D434" s="31"/>
      <c r="E434" s="31"/>
      <c r="F434" s="32" t="str">
        <f t="shared" si="6"/>
        <v xml:space="preserve"> </v>
      </c>
      <c r="G434" s="32"/>
      <c r="H434" s="31"/>
      <c r="I434" s="33"/>
      <c r="J434" s="33"/>
      <c r="K434" s="31"/>
      <c r="L434" s="34"/>
      <c r="M434" s="35"/>
      <c r="N434" s="35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7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285" t="str">
        <f>IF(ISBLANK($I434),"",VLOOKUP($I434,DATAS!$A$2:$BJ$20,55,0))</f>
        <v/>
      </c>
      <c r="AM434" s="38"/>
      <c r="AN434" s="38"/>
      <c r="AO434" s="38"/>
    </row>
    <row r="435" spans="1:41" ht="23.25" customHeight="1" x14ac:dyDescent="0.2">
      <c r="A435" s="28" t="s">
        <v>432</v>
      </c>
      <c r="B435" s="29"/>
      <c r="C435" s="30"/>
      <c r="D435" s="31"/>
      <c r="E435" s="31"/>
      <c r="F435" s="32" t="str">
        <f t="shared" si="6"/>
        <v xml:space="preserve"> </v>
      </c>
      <c r="G435" s="32"/>
      <c r="H435" s="31"/>
      <c r="I435" s="33"/>
      <c r="J435" s="33"/>
      <c r="K435" s="31"/>
      <c r="L435" s="34"/>
      <c r="M435" s="35"/>
      <c r="N435" s="35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7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285" t="str">
        <f>IF(ISBLANK($I435),"",VLOOKUP($I435,DATAS!$A$2:$BJ$20,55,0))</f>
        <v/>
      </c>
      <c r="AM435" s="38"/>
      <c r="AN435" s="38"/>
      <c r="AO435" s="38"/>
    </row>
    <row r="436" spans="1:41" ht="23.25" customHeight="1" x14ac:dyDescent="0.2">
      <c r="A436" s="28" t="s">
        <v>433</v>
      </c>
      <c r="B436" s="29"/>
      <c r="C436" s="30"/>
      <c r="D436" s="31"/>
      <c r="E436" s="31"/>
      <c r="F436" s="32" t="str">
        <f t="shared" si="6"/>
        <v xml:space="preserve"> </v>
      </c>
      <c r="G436" s="32"/>
      <c r="H436" s="31"/>
      <c r="I436" s="33"/>
      <c r="J436" s="33"/>
      <c r="K436" s="31"/>
      <c r="L436" s="34"/>
      <c r="M436" s="35"/>
      <c r="N436" s="35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7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285" t="str">
        <f>IF(ISBLANK($I436),"",VLOOKUP($I436,DATAS!$A$2:$BJ$20,55,0))</f>
        <v/>
      </c>
      <c r="AM436" s="38"/>
      <c r="AN436" s="38"/>
      <c r="AO436" s="38"/>
    </row>
    <row r="437" spans="1:41" ht="23.25" customHeight="1" x14ac:dyDescent="0.2">
      <c r="A437" s="28" t="s">
        <v>434</v>
      </c>
      <c r="B437" s="29"/>
      <c r="C437" s="30"/>
      <c r="D437" s="31"/>
      <c r="E437" s="31"/>
      <c r="F437" s="32" t="str">
        <f t="shared" si="6"/>
        <v xml:space="preserve"> </v>
      </c>
      <c r="G437" s="32"/>
      <c r="H437" s="31"/>
      <c r="I437" s="33"/>
      <c r="J437" s="33"/>
      <c r="K437" s="31"/>
      <c r="L437" s="34"/>
      <c r="M437" s="35"/>
      <c r="N437" s="35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7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285" t="str">
        <f>IF(ISBLANK($I437),"",VLOOKUP($I437,DATAS!$A$2:$BJ$20,55,0))</f>
        <v/>
      </c>
      <c r="AM437" s="38"/>
      <c r="AN437" s="38"/>
      <c r="AO437" s="38"/>
    </row>
    <row r="438" spans="1:41" ht="23.25" customHeight="1" x14ac:dyDescent="0.2">
      <c r="A438" s="28" t="s">
        <v>435</v>
      </c>
      <c r="B438" s="29"/>
      <c r="C438" s="30"/>
      <c r="D438" s="31"/>
      <c r="E438" s="31"/>
      <c r="F438" s="32" t="str">
        <f t="shared" si="6"/>
        <v xml:space="preserve"> </v>
      </c>
      <c r="G438" s="32"/>
      <c r="H438" s="31"/>
      <c r="I438" s="33"/>
      <c r="J438" s="33"/>
      <c r="K438" s="31"/>
      <c r="L438" s="34"/>
      <c r="M438" s="35"/>
      <c r="N438" s="35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7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285" t="str">
        <f>IF(ISBLANK($I438),"",VLOOKUP($I438,DATAS!$A$2:$BJ$20,55,0))</f>
        <v/>
      </c>
      <c r="AM438" s="38"/>
      <c r="AN438" s="38"/>
      <c r="AO438" s="38"/>
    </row>
    <row r="439" spans="1:41" ht="23.25" customHeight="1" x14ac:dyDescent="0.2">
      <c r="A439" s="28" t="s">
        <v>436</v>
      </c>
      <c r="B439" s="29"/>
      <c r="C439" s="30"/>
      <c r="D439" s="31"/>
      <c r="E439" s="31"/>
      <c r="F439" s="32" t="str">
        <f t="shared" si="6"/>
        <v xml:space="preserve"> </v>
      </c>
      <c r="G439" s="32"/>
      <c r="H439" s="31"/>
      <c r="I439" s="33"/>
      <c r="J439" s="33"/>
      <c r="K439" s="31"/>
      <c r="L439" s="34"/>
      <c r="M439" s="35"/>
      <c r="N439" s="35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7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285" t="str">
        <f>IF(ISBLANK($I439),"",VLOOKUP($I439,DATAS!$A$2:$BJ$20,55,0))</f>
        <v/>
      </c>
      <c r="AM439" s="38"/>
      <c r="AN439" s="38"/>
      <c r="AO439" s="38"/>
    </row>
    <row r="440" spans="1:41" ht="23.25" customHeight="1" x14ac:dyDescent="0.2">
      <c r="A440" s="28" t="s">
        <v>437</v>
      </c>
      <c r="B440" s="29"/>
      <c r="C440" s="30"/>
      <c r="D440" s="31"/>
      <c r="E440" s="31"/>
      <c r="F440" s="32" t="str">
        <f t="shared" si="6"/>
        <v xml:space="preserve"> </v>
      </c>
      <c r="G440" s="32"/>
      <c r="H440" s="31"/>
      <c r="I440" s="33"/>
      <c r="J440" s="33"/>
      <c r="K440" s="31"/>
      <c r="L440" s="34"/>
      <c r="M440" s="35"/>
      <c r="N440" s="35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7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285" t="str">
        <f>IF(ISBLANK($I440),"",VLOOKUP($I440,DATAS!$A$2:$BJ$20,55,0))</f>
        <v/>
      </c>
      <c r="AM440" s="38"/>
      <c r="AN440" s="38"/>
      <c r="AO440" s="38"/>
    </row>
    <row r="441" spans="1:41" ht="23.25" customHeight="1" x14ac:dyDescent="0.2">
      <c r="A441" s="28" t="s">
        <v>438</v>
      </c>
      <c r="B441" s="29"/>
      <c r="C441" s="30"/>
      <c r="D441" s="31"/>
      <c r="E441" s="31"/>
      <c r="F441" s="32" t="str">
        <f t="shared" si="6"/>
        <v xml:space="preserve"> </v>
      </c>
      <c r="G441" s="32"/>
      <c r="H441" s="31"/>
      <c r="I441" s="33"/>
      <c r="J441" s="33"/>
      <c r="K441" s="31"/>
      <c r="L441" s="34"/>
      <c r="M441" s="35"/>
      <c r="N441" s="35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7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285" t="str">
        <f>IF(ISBLANK($I441),"",VLOOKUP($I441,DATAS!$A$2:$BJ$20,55,0))</f>
        <v/>
      </c>
      <c r="AM441" s="38"/>
      <c r="AN441" s="38"/>
      <c r="AO441" s="38"/>
    </row>
    <row r="442" spans="1:41" ht="23.25" customHeight="1" x14ac:dyDescent="0.2">
      <c r="A442" s="28" t="s">
        <v>439</v>
      </c>
      <c r="B442" s="29"/>
      <c r="C442" s="30"/>
      <c r="D442" s="31"/>
      <c r="E442" s="31"/>
      <c r="F442" s="32" t="str">
        <f t="shared" si="6"/>
        <v xml:space="preserve"> </v>
      </c>
      <c r="G442" s="32"/>
      <c r="H442" s="31"/>
      <c r="I442" s="33"/>
      <c r="J442" s="33"/>
      <c r="K442" s="31"/>
      <c r="L442" s="34"/>
      <c r="M442" s="35"/>
      <c r="N442" s="35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7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285" t="str">
        <f>IF(ISBLANK($I442),"",VLOOKUP($I442,DATAS!$A$2:$BJ$20,55,0))</f>
        <v/>
      </c>
      <c r="AM442" s="38"/>
      <c r="AN442" s="38"/>
      <c r="AO442" s="38"/>
    </row>
    <row r="443" spans="1:41" ht="23.25" customHeight="1" x14ac:dyDescent="0.2">
      <c r="A443" s="28" t="s">
        <v>440</v>
      </c>
      <c r="B443" s="29"/>
      <c r="C443" s="30"/>
      <c r="D443" s="31"/>
      <c r="E443" s="31"/>
      <c r="F443" s="32" t="str">
        <f t="shared" si="6"/>
        <v xml:space="preserve"> </v>
      </c>
      <c r="G443" s="32"/>
      <c r="H443" s="31"/>
      <c r="I443" s="33"/>
      <c r="J443" s="33"/>
      <c r="K443" s="31"/>
      <c r="L443" s="34"/>
      <c r="M443" s="35"/>
      <c r="N443" s="35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7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285" t="str">
        <f>IF(ISBLANK($I443),"",VLOOKUP($I443,DATAS!$A$2:$BJ$20,55,0))</f>
        <v/>
      </c>
      <c r="AM443" s="38"/>
      <c r="AN443" s="38"/>
      <c r="AO443" s="38"/>
    </row>
    <row r="444" spans="1:41" ht="23.25" customHeight="1" x14ac:dyDescent="0.2">
      <c r="A444" s="28" t="s">
        <v>441</v>
      </c>
      <c r="B444" s="29"/>
      <c r="C444" s="30"/>
      <c r="D444" s="31"/>
      <c r="E444" s="31"/>
      <c r="F444" s="32" t="str">
        <f t="shared" si="6"/>
        <v xml:space="preserve"> </v>
      </c>
      <c r="G444" s="32"/>
      <c r="H444" s="31"/>
      <c r="I444" s="33"/>
      <c r="J444" s="33"/>
      <c r="K444" s="31"/>
      <c r="L444" s="34"/>
      <c r="M444" s="35"/>
      <c r="N444" s="35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7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285" t="str">
        <f>IF(ISBLANK($I444),"",VLOOKUP($I444,DATAS!$A$2:$BJ$20,55,0))</f>
        <v/>
      </c>
      <c r="AM444" s="38"/>
      <c r="AN444" s="38"/>
      <c r="AO444" s="38"/>
    </row>
    <row r="445" spans="1:41" ht="23.25" customHeight="1" x14ac:dyDescent="0.2">
      <c r="A445" s="28" t="s">
        <v>442</v>
      </c>
      <c r="B445" s="29"/>
      <c r="C445" s="30"/>
      <c r="D445" s="31"/>
      <c r="E445" s="31"/>
      <c r="F445" s="32" t="str">
        <f t="shared" si="6"/>
        <v xml:space="preserve"> </v>
      </c>
      <c r="G445" s="32"/>
      <c r="H445" s="31"/>
      <c r="I445" s="33"/>
      <c r="J445" s="33"/>
      <c r="K445" s="31"/>
      <c r="L445" s="34"/>
      <c r="M445" s="35"/>
      <c r="N445" s="35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7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285" t="str">
        <f>IF(ISBLANK($I445),"",VLOOKUP($I445,DATAS!$A$2:$BJ$20,55,0))</f>
        <v/>
      </c>
      <c r="AM445" s="38"/>
      <c r="AN445" s="38"/>
      <c r="AO445" s="38"/>
    </row>
    <row r="446" spans="1:41" ht="23.25" customHeight="1" x14ac:dyDescent="0.2">
      <c r="A446" s="28" t="s">
        <v>443</v>
      </c>
      <c r="B446" s="29"/>
      <c r="C446" s="30"/>
      <c r="D446" s="31"/>
      <c r="E446" s="31"/>
      <c r="F446" s="32" t="str">
        <f t="shared" si="6"/>
        <v xml:space="preserve"> </v>
      </c>
      <c r="G446" s="32"/>
      <c r="H446" s="31"/>
      <c r="I446" s="33"/>
      <c r="J446" s="33"/>
      <c r="K446" s="31"/>
      <c r="L446" s="34"/>
      <c r="M446" s="35"/>
      <c r="N446" s="35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7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285" t="str">
        <f>IF(ISBLANK($I446),"",VLOOKUP($I446,DATAS!$A$2:$BJ$20,55,0))</f>
        <v/>
      </c>
      <c r="AM446" s="38"/>
      <c r="AN446" s="38"/>
      <c r="AO446" s="38"/>
    </row>
    <row r="447" spans="1:41" ht="23.25" customHeight="1" x14ac:dyDescent="0.2">
      <c r="A447" s="28" t="s">
        <v>444</v>
      </c>
      <c r="B447" s="29"/>
      <c r="C447" s="30"/>
      <c r="D447" s="31"/>
      <c r="E447" s="31"/>
      <c r="F447" s="32" t="str">
        <f t="shared" si="6"/>
        <v xml:space="preserve"> </v>
      </c>
      <c r="G447" s="32"/>
      <c r="H447" s="31"/>
      <c r="I447" s="33"/>
      <c r="J447" s="33"/>
      <c r="K447" s="31"/>
      <c r="L447" s="34"/>
      <c r="M447" s="35"/>
      <c r="N447" s="35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7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285" t="str">
        <f>IF(ISBLANK($I447),"",VLOOKUP($I447,DATAS!$A$2:$BJ$20,55,0))</f>
        <v/>
      </c>
      <c r="AM447" s="38"/>
      <c r="AN447" s="38"/>
      <c r="AO447" s="38"/>
    </row>
    <row r="448" spans="1:41" ht="23.25" customHeight="1" x14ac:dyDescent="0.2">
      <c r="A448" s="28" t="s">
        <v>445</v>
      </c>
      <c r="B448" s="29"/>
      <c r="C448" s="30"/>
      <c r="D448" s="31"/>
      <c r="E448" s="31"/>
      <c r="F448" s="32" t="str">
        <f t="shared" si="6"/>
        <v xml:space="preserve"> </v>
      </c>
      <c r="G448" s="32"/>
      <c r="H448" s="31"/>
      <c r="I448" s="33"/>
      <c r="J448" s="33"/>
      <c r="K448" s="31"/>
      <c r="L448" s="34"/>
      <c r="M448" s="35"/>
      <c r="N448" s="35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7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285" t="str">
        <f>IF(ISBLANK($I448),"",VLOOKUP($I448,DATAS!$A$2:$BJ$20,55,0))</f>
        <v/>
      </c>
      <c r="AM448" s="38"/>
      <c r="AN448" s="38"/>
      <c r="AO448" s="38"/>
    </row>
    <row r="449" spans="1:41" ht="23.25" customHeight="1" x14ac:dyDescent="0.2">
      <c r="A449" s="28" t="s">
        <v>446</v>
      </c>
      <c r="B449" s="29"/>
      <c r="C449" s="30"/>
      <c r="D449" s="31"/>
      <c r="E449" s="31"/>
      <c r="F449" s="32" t="str">
        <f t="shared" si="6"/>
        <v xml:space="preserve"> </v>
      </c>
      <c r="G449" s="32"/>
      <c r="H449" s="31"/>
      <c r="I449" s="33"/>
      <c r="J449" s="33"/>
      <c r="K449" s="31"/>
      <c r="L449" s="34"/>
      <c r="M449" s="35"/>
      <c r="N449" s="35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7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285" t="str">
        <f>IF(ISBLANK($I449),"",VLOOKUP($I449,DATAS!$A$2:$BJ$20,55,0))</f>
        <v/>
      </c>
      <c r="AM449" s="38"/>
      <c r="AN449" s="38"/>
      <c r="AO449" s="38"/>
    </row>
    <row r="450" spans="1:41" ht="23.25" customHeight="1" x14ac:dyDescent="0.2">
      <c r="A450" s="28" t="s">
        <v>447</v>
      </c>
      <c r="B450" s="29"/>
      <c r="C450" s="30"/>
      <c r="D450" s="31"/>
      <c r="E450" s="31"/>
      <c r="F450" s="32" t="str">
        <f t="shared" si="6"/>
        <v xml:space="preserve"> </v>
      </c>
      <c r="G450" s="32"/>
      <c r="H450" s="31"/>
      <c r="I450" s="33"/>
      <c r="J450" s="33"/>
      <c r="K450" s="31"/>
      <c r="L450" s="34"/>
      <c r="M450" s="35"/>
      <c r="N450" s="35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7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285" t="str">
        <f>IF(ISBLANK($I450),"",VLOOKUP($I450,DATAS!$A$2:$BJ$20,55,0))</f>
        <v/>
      </c>
      <c r="AM450" s="38"/>
      <c r="AN450" s="38"/>
      <c r="AO450" s="38"/>
    </row>
    <row r="451" spans="1:41" ht="23.25" customHeight="1" x14ac:dyDescent="0.2">
      <c r="A451" s="28" t="s">
        <v>448</v>
      </c>
      <c r="B451" s="29"/>
      <c r="C451" s="30"/>
      <c r="D451" s="31"/>
      <c r="E451" s="31"/>
      <c r="F451" s="32" t="str">
        <f t="shared" si="6"/>
        <v xml:space="preserve"> </v>
      </c>
      <c r="G451" s="32"/>
      <c r="H451" s="31"/>
      <c r="I451" s="33"/>
      <c r="J451" s="33"/>
      <c r="K451" s="31"/>
      <c r="L451" s="34"/>
      <c r="M451" s="35"/>
      <c r="N451" s="35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7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285" t="str">
        <f>IF(ISBLANK($I451),"",VLOOKUP($I451,DATAS!$A$2:$BJ$20,55,0))</f>
        <v/>
      </c>
      <c r="AM451" s="38"/>
      <c r="AN451" s="38"/>
      <c r="AO451" s="38"/>
    </row>
    <row r="452" spans="1:41" ht="23.25" customHeight="1" x14ac:dyDescent="0.2">
      <c r="A452" s="28" t="s">
        <v>449</v>
      </c>
      <c r="B452" s="29"/>
      <c r="C452" s="30"/>
      <c r="D452" s="31"/>
      <c r="E452" s="31"/>
      <c r="F452" s="32" t="str">
        <f t="shared" si="6"/>
        <v xml:space="preserve"> </v>
      </c>
      <c r="G452" s="32"/>
      <c r="H452" s="31"/>
      <c r="I452" s="33"/>
      <c r="J452" s="33"/>
      <c r="K452" s="31"/>
      <c r="L452" s="34"/>
      <c r="M452" s="35"/>
      <c r="N452" s="35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7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285" t="str">
        <f>IF(ISBLANK($I452),"",VLOOKUP($I452,DATAS!$A$2:$BJ$20,55,0))</f>
        <v/>
      </c>
      <c r="AM452" s="38"/>
      <c r="AN452" s="38"/>
      <c r="AO452" s="38"/>
    </row>
    <row r="453" spans="1:41" ht="23.25" customHeight="1" x14ac:dyDescent="0.2">
      <c r="A453" s="28" t="s">
        <v>450</v>
      </c>
      <c r="B453" s="29"/>
      <c r="C453" s="30"/>
      <c r="D453" s="31"/>
      <c r="E453" s="31"/>
      <c r="F453" s="32" t="str">
        <f t="shared" si="6"/>
        <v xml:space="preserve"> </v>
      </c>
      <c r="G453" s="32"/>
      <c r="H453" s="31"/>
      <c r="I453" s="33"/>
      <c r="J453" s="33"/>
      <c r="K453" s="31"/>
      <c r="L453" s="34"/>
      <c r="M453" s="35"/>
      <c r="N453" s="35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7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285" t="str">
        <f>IF(ISBLANK($I453),"",VLOOKUP($I453,DATAS!$A$2:$BJ$20,55,0))</f>
        <v/>
      </c>
      <c r="AM453" s="38"/>
      <c r="AN453" s="38"/>
      <c r="AO453" s="38"/>
    </row>
    <row r="454" spans="1:41" ht="23.25" customHeight="1" x14ac:dyDescent="0.2">
      <c r="A454" s="28" t="s">
        <v>451</v>
      </c>
      <c r="B454" s="29"/>
      <c r="C454" s="30"/>
      <c r="D454" s="31"/>
      <c r="E454" s="31"/>
      <c r="F454" s="32" t="str">
        <f t="shared" si="6"/>
        <v xml:space="preserve"> </v>
      </c>
      <c r="G454" s="32"/>
      <c r="H454" s="31"/>
      <c r="I454" s="33"/>
      <c r="J454" s="33"/>
      <c r="K454" s="31"/>
      <c r="L454" s="34"/>
      <c r="M454" s="35"/>
      <c r="N454" s="35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7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285" t="str">
        <f>IF(ISBLANK($I454),"",VLOOKUP($I454,DATAS!$A$2:$BJ$20,55,0))</f>
        <v/>
      </c>
      <c r="AM454" s="38"/>
      <c r="AN454" s="38"/>
      <c r="AO454" s="38"/>
    </row>
    <row r="455" spans="1:41" ht="23.25" customHeight="1" x14ac:dyDescent="0.2">
      <c r="A455" s="28" t="s">
        <v>452</v>
      </c>
      <c r="B455" s="29"/>
      <c r="C455" s="30"/>
      <c r="D455" s="31"/>
      <c r="E455" s="31"/>
      <c r="F455" s="32" t="str">
        <f t="shared" si="6"/>
        <v xml:space="preserve"> </v>
      </c>
      <c r="G455" s="32"/>
      <c r="H455" s="31"/>
      <c r="I455" s="33"/>
      <c r="J455" s="33"/>
      <c r="K455" s="31"/>
      <c r="L455" s="34"/>
      <c r="M455" s="35"/>
      <c r="N455" s="35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7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285" t="str">
        <f>IF(ISBLANK($I455),"",VLOOKUP($I455,DATAS!$A$2:$BJ$20,55,0))</f>
        <v/>
      </c>
      <c r="AM455" s="38"/>
      <c r="AN455" s="38"/>
      <c r="AO455" s="38"/>
    </row>
    <row r="456" spans="1:41" ht="23.25" customHeight="1" x14ac:dyDescent="0.2">
      <c r="A456" s="28" t="s">
        <v>453</v>
      </c>
      <c r="B456" s="29"/>
      <c r="C456" s="30"/>
      <c r="D456" s="31"/>
      <c r="E456" s="31"/>
      <c r="F456" s="32" t="str">
        <f t="shared" ref="F456:F519" si="7">E456&amp;" "&amp;D456</f>
        <v xml:space="preserve"> </v>
      </c>
      <c r="G456" s="32"/>
      <c r="H456" s="31"/>
      <c r="I456" s="33"/>
      <c r="J456" s="33"/>
      <c r="K456" s="31"/>
      <c r="L456" s="34"/>
      <c r="M456" s="35"/>
      <c r="N456" s="35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7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285" t="str">
        <f>IF(ISBLANK($I456),"",VLOOKUP($I456,DATAS!$A$2:$BJ$20,55,0))</f>
        <v/>
      </c>
      <c r="AM456" s="38"/>
      <c r="AN456" s="38"/>
      <c r="AO456" s="38"/>
    </row>
    <row r="457" spans="1:41" ht="23.25" customHeight="1" x14ac:dyDescent="0.2">
      <c r="A457" s="28" t="s">
        <v>454</v>
      </c>
      <c r="B457" s="29"/>
      <c r="C457" s="30"/>
      <c r="D457" s="31"/>
      <c r="E457" s="31"/>
      <c r="F457" s="32" t="str">
        <f t="shared" si="7"/>
        <v xml:space="preserve"> </v>
      </c>
      <c r="G457" s="32"/>
      <c r="H457" s="31"/>
      <c r="I457" s="33"/>
      <c r="J457" s="33"/>
      <c r="K457" s="31"/>
      <c r="L457" s="34"/>
      <c r="M457" s="35"/>
      <c r="N457" s="35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7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285" t="str">
        <f>IF(ISBLANK($I457),"",VLOOKUP($I457,DATAS!$A$2:$BJ$20,55,0))</f>
        <v/>
      </c>
      <c r="AM457" s="38"/>
      <c r="AN457" s="38"/>
      <c r="AO457" s="38"/>
    </row>
    <row r="458" spans="1:41" ht="23.25" customHeight="1" x14ac:dyDescent="0.2">
      <c r="A458" s="28" t="s">
        <v>455</v>
      </c>
      <c r="B458" s="29"/>
      <c r="C458" s="30"/>
      <c r="D458" s="31"/>
      <c r="E458" s="31"/>
      <c r="F458" s="32" t="str">
        <f t="shared" si="7"/>
        <v xml:space="preserve"> </v>
      </c>
      <c r="G458" s="32"/>
      <c r="H458" s="31"/>
      <c r="I458" s="33"/>
      <c r="J458" s="33"/>
      <c r="K458" s="31"/>
      <c r="L458" s="34"/>
      <c r="M458" s="35"/>
      <c r="N458" s="35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7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285" t="str">
        <f>IF(ISBLANK($I458),"",VLOOKUP($I458,DATAS!$A$2:$BJ$20,55,0))</f>
        <v/>
      </c>
      <c r="AM458" s="38"/>
      <c r="AN458" s="38"/>
      <c r="AO458" s="38"/>
    </row>
    <row r="459" spans="1:41" ht="23.25" customHeight="1" x14ac:dyDescent="0.2">
      <c r="A459" s="28" t="s">
        <v>456</v>
      </c>
      <c r="B459" s="29"/>
      <c r="C459" s="30"/>
      <c r="D459" s="31"/>
      <c r="E459" s="31"/>
      <c r="F459" s="32" t="str">
        <f t="shared" si="7"/>
        <v xml:space="preserve"> </v>
      </c>
      <c r="G459" s="32"/>
      <c r="H459" s="31"/>
      <c r="I459" s="33"/>
      <c r="J459" s="33"/>
      <c r="K459" s="31"/>
      <c r="L459" s="34"/>
      <c r="M459" s="35"/>
      <c r="N459" s="35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7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285" t="str">
        <f>IF(ISBLANK($I459),"",VLOOKUP($I459,DATAS!$A$2:$BJ$20,55,0))</f>
        <v/>
      </c>
      <c r="AM459" s="38"/>
      <c r="AN459" s="38"/>
      <c r="AO459" s="38"/>
    </row>
    <row r="460" spans="1:41" ht="23.25" customHeight="1" x14ac:dyDescent="0.2">
      <c r="A460" s="28" t="s">
        <v>457</v>
      </c>
      <c r="B460" s="29"/>
      <c r="C460" s="30"/>
      <c r="D460" s="31"/>
      <c r="E460" s="31"/>
      <c r="F460" s="32" t="str">
        <f t="shared" si="7"/>
        <v xml:space="preserve"> </v>
      </c>
      <c r="G460" s="32"/>
      <c r="H460" s="31"/>
      <c r="I460" s="33"/>
      <c r="J460" s="33"/>
      <c r="K460" s="31"/>
      <c r="L460" s="34"/>
      <c r="M460" s="35"/>
      <c r="N460" s="35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7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285" t="str">
        <f>IF(ISBLANK($I460),"",VLOOKUP($I460,DATAS!$A$2:$BJ$20,55,0))</f>
        <v/>
      </c>
      <c r="AM460" s="38"/>
      <c r="AN460" s="38"/>
      <c r="AO460" s="38"/>
    </row>
    <row r="461" spans="1:41" ht="23.25" customHeight="1" x14ac:dyDescent="0.2">
      <c r="A461" s="28" t="s">
        <v>458</v>
      </c>
      <c r="B461" s="29"/>
      <c r="C461" s="30"/>
      <c r="D461" s="31"/>
      <c r="E461" s="31"/>
      <c r="F461" s="32" t="str">
        <f t="shared" si="7"/>
        <v xml:space="preserve"> </v>
      </c>
      <c r="G461" s="32"/>
      <c r="H461" s="31"/>
      <c r="I461" s="33"/>
      <c r="J461" s="33"/>
      <c r="K461" s="31"/>
      <c r="L461" s="34"/>
      <c r="M461" s="35"/>
      <c r="N461" s="35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7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285" t="str">
        <f>IF(ISBLANK($I461),"",VLOOKUP($I461,DATAS!$A$2:$BJ$20,55,0))</f>
        <v/>
      </c>
      <c r="AM461" s="38"/>
      <c r="AN461" s="38"/>
      <c r="AO461" s="38"/>
    </row>
    <row r="462" spans="1:41" ht="23.25" customHeight="1" x14ac:dyDescent="0.2">
      <c r="A462" s="28" t="s">
        <v>459</v>
      </c>
      <c r="B462" s="29"/>
      <c r="C462" s="30"/>
      <c r="D462" s="31"/>
      <c r="E462" s="31"/>
      <c r="F462" s="32" t="str">
        <f t="shared" si="7"/>
        <v xml:space="preserve"> </v>
      </c>
      <c r="G462" s="32"/>
      <c r="H462" s="31"/>
      <c r="I462" s="33"/>
      <c r="J462" s="33"/>
      <c r="K462" s="31"/>
      <c r="L462" s="34"/>
      <c r="M462" s="35"/>
      <c r="N462" s="35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7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285" t="str">
        <f>IF(ISBLANK($I462),"",VLOOKUP($I462,DATAS!$A$2:$BJ$20,55,0))</f>
        <v/>
      </c>
      <c r="AM462" s="38"/>
      <c r="AN462" s="38"/>
      <c r="AO462" s="38"/>
    </row>
    <row r="463" spans="1:41" ht="23.25" customHeight="1" x14ac:dyDescent="0.2">
      <c r="A463" s="28" t="s">
        <v>460</v>
      </c>
      <c r="B463" s="29"/>
      <c r="C463" s="30"/>
      <c r="D463" s="31"/>
      <c r="E463" s="31"/>
      <c r="F463" s="32" t="str">
        <f t="shared" si="7"/>
        <v xml:space="preserve"> </v>
      </c>
      <c r="G463" s="32"/>
      <c r="H463" s="31"/>
      <c r="I463" s="33"/>
      <c r="J463" s="33"/>
      <c r="K463" s="31"/>
      <c r="L463" s="34"/>
      <c r="M463" s="35"/>
      <c r="N463" s="35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7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285" t="str">
        <f>IF(ISBLANK($I463),"",VLOOKUP($I463,DATAS!$A$2:$BJ$20,55,0))</f>
        <v/>
      </c>
      <c r="AM463" s="38"/>
      <c r="AN463" s="38"/>
      <c r="AO463" s="38"/>
    </row>
    <row r="464" spans="1:41" ht="23.25" customHeight="1" x14ac:dyDescent="0.2">
      <c r="A464" s="28" t="s">
        <v>461</v>
      </c>
      <c r="B464" s="29"/>
      <c r="C464" s="30"/>
      <c r="D464" s="31"/>
      <c r="E464" s="31"/>
      <c r="F464" s="32" t="str">
        <f t="shared" si="7"/>
        <v xml:space="preserve"> </v>
      </c>
      <c r="G464" s="32"/>
      <c r="H464" s="31"/>
      <c r="I464" s="33"/>
      <c r="J464" s="33"/>
      <c r="K464" s="31"/>
      <c r="L464" s="34"/>
      <c r="M464" s="35"/>
      <c r="N464" s="35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7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285" t="str">
        <f>IF(ISBLANK($I464),"",VLOOKUP($I464,DATAS!$A$2:$BJ$20,55,0))</f>
        <v/>
      </c>
      <c r="AM464" s="38"/>
      <c r="AN464" s="38"/>
      <c r="AO464" s="38"/>
    </row>
    <row r="465" spans="1:41" ht="23.25" customHeight="1" x14ac:dyDescent="0.2">
      <c r="A465" s="28" t="s">
        <v>462</v>
      </c>
      <c r="B465" s="29"/>
      <c r="C465" s="30"/>
      <c r="D465" s="31"/>
      <c r="E465" s="31"/>
      <c r="F465" s="32" t="str">
        <f t="shared" si="7"/>
        <v xml:space="preserve"> </v>
      </c>
      <c r="G465" s="32"/>
      <c r="H465" s="31"/>
      <c r="I465" s="33"/>
      <c r="J465" s="33"/>
      <c r="K465" s="31"/>
      <c r="L465" s="34"/>
      <c r="M465" s="35"/>
      <c r="N465" s="35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7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285" t="str">
        <f>IF(ISBLANK($I465),"",VLOOKUP($I465,DATAS!$A$2:$BJ$20,55,0))</f>
        <v/>
      </c>
      <c r="AM465" s="38"/>
      <c r="AN465" s="38"/>
      <c r="AO465" s="38"/>
    </row>
    <row r="466" spans="1:41" ht="23.25" customHeight="1" x14ac:dyDescent="0.2">
      <c r="A466" s="28" t="s">
        <v>463</v>
      </c>
      <c r="B466" s="29"/>
      <c r="C466" s="30"/>
      <c r="D466" s="31"/>
      <c r="E466" s="31"/>
      <c r="F466" s="32" t="str">
        <f t="shared" si="7"/>
        <v xml:space="preserve"> </v>
      </c>
      <c r="G466" s="32"/>
      <c r="H466" s="31"/>
      <c r="I466" s="33"/>
      <c r="J466" s="33"/>
      <c r="K466" s="31"/>
      <c r="L466" s="34"/>
      <c r="M466" s="35"/>
      <c r="N466" s="35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7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285" t="str">
        <f>IF(ISBLANK($I466),"",VLOOKUP($I466,DATAS!$A$2:$BJ$20,55,0))</f>
        <v/>
      </c>
      <c r="AM466" s="38"/>
      <c r="AN466" s="38"/>
      <c r="AO466" s="38"/>
    </row>
    <row r="467" spans="1:41" ht="23.25" customHeight="1" x14ac:dyDescent="0.2">
      <c r="A467" s="28" t="s">
        <v>464</v>
      </c>
      <c r="B467" s="29"/>
      <c r="C467" s="30"/>
      <c r="D467" s="31"/>
      <c r="E467" s="31"/>
      <c r="F467" s="32" t="str">
        <f t="shared" si="7"/>
        <v xml:space="preserve"> </v>
      </c>
      <c r="G467" s="32"/>
      <c r="H467" s="31"/>
      <c r="I467" s="33"/>
      <c r="J467" s="33"/>
      <c r="K467" s="31"/>
      <c r="L467" s="34"/>
      <c r="M467" s="35"/>
      <c r="N467" s="35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7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285" t="str">
        <f>IF(ISBLANK($I467),"",VLOOKUP($I467,DATAS!$A$2:$BJ$20,55,0))</f>
        <v/>
      </c>
      <c r="AM467" s="38"/>
      <c r="AN467" s="38"/>
      <c r="AO467" s="38"/>
    </row>
    <row r="468" spans="1:41" ht="23.25" customHeight="1" x14ac:dyDescent="0.2">
      <c r="A468" s="28" t="s">
        <v>465</v>
      </c>
      <c r="B468" s="29"/>
      <c r="C468" s="30"/>
      <c r="D468" s="31"/>
      <c r="E468" s="31"/>
      <c r="F468" s="32" t="str">
        <f t="shared" si="7"/>
        <v xml:space="preserve"> </v>
      </c>
      <c r="G468" s="32"/>
      <c r="H468" s="31"/>
      <c r="I468" s="33"/>
      <c r="J468" s="33"/>
      <c r="K468" s="31"/>
      <c r="L468" s="34"/>
      <c r="M468" s="35"/>
      <c r="N468" s="35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7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285" t="str">
        <f>IF(ISBLANK($I468),"",VLOOKUP($I468,DATAS!$A$2:$BJ$20,55,0))</f>
        <v/>
      </c>
      <c r="AM468" s="38"/>
      <c r="AN468" s="38"/>
      <c r="AO468" s="38"/>
    </row>
    <row r="469" spans="1:41" ht="23.25" customHeight="1" x14ac:dyDescent="0.2">
      <c r="A469" s="28" t="s">
        <v>466</v>
      </c>
      <c r="B469" s="29"/>
      <c r="C469" s="30"/>
      <c r="D469" s="31"/>
      <c r="E469" s="31"/>
      <c r="F469" s="32" t="str">
        <f t="shared" si="7"/>
        <v xml:space="preserve"> </v>
      </c>
      <c r="G469" s="32"/>
      <c r="H469" s="31"/>
      <c r="I469" s="33"/>
      <c r="J469" s="33"/>
      <c r="K469" s="31"/>
      <c r="L469" s="34"/>
      <c r="M469" s="35"/>
      <c r="N469" s="35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7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285" t="str">
        <f>IF(ISBLANK($I469),"",VLOOKUP($I469,DATAS!$A$2:$BJ$20,55,0))</f>
        <v/>
      </c>
      <c r="AM469" s="38"/>
      <c r="AN469" s="38"/>
      <c r="AO469" s="38"/>
    </row>
    <row r="470" spans="1:41" ht="23.25" customHeight="1" x14ac:dyDescent="0.2">
      <c r="A470" s="28" t="s">
        <v>467</v>
      </c>
      <c r="B470" s="29"/>
      <c r="C470" s="30"/>
      <c r="D470" s="31"/>
      <c r="E470" s="31"/>
      <c r="F470" s="32" t="str">
        <f t="shared" si="7"/>
        <v xml:space="preserve"> </v>
      </c>
      <c r="G470" s="32"/>
      <c r="H470" s="31"/>
      <c r="I470" s="33"/>
      <c r="J470" s="33"/>
      <c r="K470" s="31"/>
      <c r="L470" s="34"/>
      <c r="M470" s="35"/>
      <c r="N470" s="35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7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285" t="str">
        <f>IF(ISBLANK($I470),"",VLOOKUP($I470,DATAS!$A$2:$BJ$20,55,0))</f>
        <v/>
      </c>
      <c r="AM470" s="38"/>
      <c r="AN470" s="38"/>
      <c r="AO470" s="38"/>
    </row>
    <row r="471" spans="1:41" ht="23.25" customHeight="1" x14ac:dyDescent="0.2">
      <c r="A471" s="28" t="s">
        <v>468</v>
      </c>
      <c r="B471" s="29"/>
      <c r="C471" s="30"/>
      <c r="D471" s="31"/>
      <c r="E471" s="31"/>
      <c r="F471" s="32" t="str">
        <f t="shared" si="7"/>
        <v xml:space="preserve"> </v>
      </c>
      <c r="G471" s="32"/>
      <c r="H471" s="31"/>
      <c r="I471" s="33"/>
      <c r="J471" s="33"/>
      <c r="K471" s="31"/>
      <c r="L471" s="34"/>
      <c r="M471" s="35"/>
      <c r="N471" s="35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7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285" t="str">
        <f>IF(ISBLANK($I471),"",VLOOKUP($I471,DATAS!$A$2:$BJ$20,55,0))</f>
        <v/>
      </c>
      <c r="AM471" s="38"/>
      <c r="AN471" s="38"/>
      <c r="AO471" s="38"/>
    </row>
    <row r="472" spans="1:41" ht="23.25" customHeight="1" x14ac:dyDescent="0.2">
      <c r="A472" s="28" t="s">
        <v>469</v>
      </c>
      <c r="B472" s="29"/>
      <c r="C472" s="30"/>
      <c r="D472" s="31"/>
      <c r="E472" s="31"/>
      <c r="F472" s="32" t="str">
        <f t="shared" si="7"/>
        <v xml:space="preserve"> </v>
      </c>
      <c r="G472" s="32"/>
      <c r="H472" s="31"/>
      <c r="I472" s="33"/>
      <c r="J472" s="33"/>
      <c r="K472" s="31"/>
      <c r="L472" s="34"/>
      <c r="M472" s="35"/>
      <c r="N472" s="35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7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285" t="str">
        <f>IF(ISBLANK($I472),"",VLOOKUP($I472,DATAS!$A$2:$BJ$20,55,0))</f>
        <v/>
      </c>
      <c r="AM472" s="38"/>
      <c r="AN472" s="38"/>
      <c r="AO472" s="38"/>
    </row>
    <row r="473" spans="1:41" ht="23.25" customHeight="1" x14ac:dyDescent="0.2">
      <c r="A473" s="28" t="s">
        <v>470</v>
      </c>
      <c r="B473" s="29"/>
      <c r="C473" s="30"/>
      <c r="D473" s="31"/>
      <c r="E473" s="31"/>
      <c r="F473" s="32" t="str">
        <f t="shared" si="7"/>
        <v xml:space="preserve"> </v>
      </c>
      <c r="G473" s="32"/>
      <c r="H473" s="31"/>
      <c r="I473" s="33"/>
      <c r="J473" s="33"/>
      <c r="K473" s="31"/>
      <c r="L473" s="34"/>
      <c r="M473" s="35"/>
      <c r="N473" s="35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7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285" t="str">
        <f>IF(ISBLANK($I473),"",VLOOKUP($I473,DATAS!$A$2:$BJ$20,55,0))</f>
        <v/>
      </c>
      <c r="AM473" s="38"/>
      <c r="AN473" s="38"/>
      <c r="AO473" s="38"/>
    </row>
    <row r="474" spans="1:41" ht="23.25" customHeight="1" x14ac:dyDescent="0.2">
      <c r="A474" s="28" t="s">
        <v>471</v>
      </c>
      <c r="B474" s="29"/>
      <c r="C474" s="30"/>
      <c r="D474" s="31"/>
      <c r="E474" s="31"/>
      <c r="F474" s="32" t="str">
        <f t="shared" si="7"/>
        <v xml:space="preserve"> </v>
      </c>
      <c r="G474" s="32"/>
      <c r="H474" s="31"/>
      <c r="I474" s="33"/>
      <c r="J474" s="33"/>
      <c r="K474" s="31"/>
      <c r="L474" s="34"/>
      <c r="M474" s="35"/>
      <c r="N474" s="35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7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285" t="str">
        <f>IF(ISBLANK($I474),"",VLOOKUP($I474,DATAS!$A$2:$BJ$20,55,0))</f>
        <v/>
      </c>
      <c r="AM474" s="38"/>
      <c r="AN474" s="38"/>
      <c r="AO474" s="38"/>
    </row>
    <row r="475" spans="1:41" ht="23.25" customHeight="1" x14ac:dyDescent="0.2">
      <c r="A475" s="28" t="s">
        <v>472</v>
      </c>
      <c r="B475" s="29"/>
      <c r="C475" s="30"/>
      <c r="D475" s="31"/>
      <c r="E475" s="31"/>
      <c r="F475" s="32" t="str">
        <f t="shared" si="7"/>
        <v xml:space="preserve"> </v>
      </c>
      <c r="G475" s="32"/>
      <c r="H475" s="31"/>
      <c r="I475" s="33"/>
      <c r="J475" s="33"/>
      <c r="K475" s="31"/>
      <c r="L475" s="34"/>
      <c r="M475" s="35"/>
      <c r="N475" s="35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7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285" t="str">
        <f>IF(ISBLANK($I475),"",VLOOKUP($I475,DATAS!$A$2:$BJ$20,55,0))</f>
        <v/>
      </c>
      <c r="AM475" s="38"/>
      <c r="AN475" s="38"/>
      <c r="AO475" s="38"/>
    </row>
    <row r="476" spans="1:41" ht="23.25" customHeight="1" x14ac:dyDescent="0.2">
      <c r="A476" s="28" t="s">
        <v>473</v>
      </c>
      <c r="B476" s="29"/>
      <c r="C476" s="30"/>
      <c r="D476" s="31"/>
      <c r="E476" s="31"/>
      <c r="F476" s="32" t="str">
        <f t="shared" si="7"/>
        <v xml:space="preserve"> </v>
      </c>
      <c r="G476" s="32"/>
      <c r="H476" s="31"/>
      <c r="I476" s="33"/>
      <c r="J476" s="33"/>
      <c r="K476" s="31"/>
      <c r="L476" s="34"/>
      <c r="M476" s="35"/>
      <c r="N476" s="35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7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285" t="str">
        <f>IF(ISBLANK($I476),"",VLOOKUP($I476,DATAS!$A$2:$BJ$20,55,0))</f>
        <v/>
      </c>
      <c r="AM476" s="38"/>
      <c r="AN476" s="38"/>
      <c r="AO476" s="38"/>
    </row>
    <row r="477" spans="1:41" ht="23.25" customHeight="1" x14ac:dyDescent="0.2">
      <c r="A477" s="28" t="s">
        <v>474</v>
      </c>
      <c r="B477" s="29"/>
      <c r="C477" s="30"/>
      <c r="D477" s="31"/>
      <c r="E477" s="31"/>
      <c r="F477" s="32" t="str">
        <f t="shared" si="7"/>
        <v xml:space="preserve"> </v>
      </c>
      <c r="G477" s="32"/>
      <c r="H477" s="31"/>
      <c r="I477" s="33"/>
      <c r="J477" s="33"/>
      <c r="K477" s="31"/>
      <c r="L477" s="34"/>
      <c r="M477" s="35"/>
      <c r="N477" s="35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7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285" t="str">
        <f>IF(ISBLANK($I477),"",VLOOKUP($I477,DATAS!$A$2:$BJ$20,55,0))</f>
        <v/>
      </c>
      <c r="AM477" s="38"/>
      <c r="AN477" s="38"/>
      <c r="AO477" s="38"/>
    </row>
    <row r="478" spans="1:41" ht="23.25" customHeight="1" x14ac:dyDescent="0.2">
      <c r="A478" s="28" t="s">
        <v>475</v>
      </c>
      <c r="B478" s="29"/>
      <c r="C478" s="30"/>
      <c r="D478" s="31"/>
      <c r="E478" s="31"/>
      <c r="F478" s="32" t="str">
        <f t="shared" si="7"/>
        <v xml:space="preserve"> </v>
      </c>
      <c r="G478" s="32"/>
      <c r="H478" s="31"/>
      <c r="I478" s="33"/>
      <c r="J478" s="33"/>
      <c r="K478" s="31"/>
      <c r="L478" s="34"/>
      <c r="M478" s="35"/>
      <c r="N478" s="35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7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285" t="str">
        <f>IF(ISBLANK($I478),"",VLOOKUP($I478,DATAS!$A$2:$BJ$20,55,0))</f>
        <v/>
      </c>
      <c r="AM478" s="38"/>
      <c r="AN478" s="38"/>
      <c r="AO478" s="38"/>
    </row>
    <row r="479" spans="1:41" ht="23.25" customHeight="1" x14ac:dyDescent="0.2">
      <c r="A479" s="28" t="s">
        <v>476</v>
      </c>
      <c r="B479" s="29"/>
      <c r="C479" s="30"/>
      <c r="D479" s="31"/>
      <c r="E479" s="31"/>
      <c r="F479" s="32" t="str">
        <f t="shared" si="7"/>
        <v xml:space="preserve"> </v>
      </c>
      <c r="G479" s="32"/>
      <c r="H479" s="31"/>
      <c r="I479" s="33"/>
      <c r="J479" s="33"/>
      <c r="K479" s="31"/>
      <c r="L479" s="34"/>
      <c r="M479" s="35"/>
      <c r="N479" s="35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7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285" t="str">
        <f>IF(ISBLANK($I479),"",VLOOKUP($I479,DATAS!$A$2:$BJ$20,55,0))</f>
        <v/>
      </c>
      <c r="AM479" s="38"/>
      <c r="AN479" s="38"/>
      <c r="AO479" s="38"/>
    </row>
    <row r="480" spans="1:41" ht="23.25" customHeight="1" x14ac:dyDescent="0.2">
      <c r="A480" s="28" t="s">
        <v>477</v>
      </c>
      <c r="B480" s="29"/>
      <c r="C480" s="30"/>
      <c r="D480" s="31"/>
      <c r="E480" s="31"/>
      <c r="F480" s="32" t="str">
        <f t="shared" si="7"/>
        <v xml:space="preserve"> </v>
      </c>
      <c r="G480" s="32"/>
      <c r="H480" s="31"/>
      <c r="I480" s="33"/>
      <c r="J480" s="33"/>
      <c r="K480" s="31"/>
      <c r="L480" s="34"/>
      <c r="M480" s="35"/>
      <c r="N480" s="35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7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285" t="str">
        <f>IF(ISBLANK($I480),"",VLOOKUP($I480,DATAS!$A$2:$BJ$20,55,0))</f>
        <v/>
      </c>
      <c r="AM480" s="38"/>
      <c r="AN480" s="38"/>
      <c r="AO480" s="38"/>
    </row>
    <row r="481" spans="1:41" ht="23.25" customHeight="1" x14ac:dyDescent="0.2">
      <c r="A481" s="28" t="s">
        <v>478</v>
      </c>
      <c r="B481" s="29"/>
      <c r="C481" s="30"/>
      <c r="D481" s="31"/>
      <c r="E481" s="31"/>
      <c r="F481" s="32" t="str">
        <f t="shared" si="7"/>
        <v xml:space="preserve"> </v>
      </c>
      <c r="G481" s="32"/>
      <c r="H481" s="31"/>
      <c r="I481" s="33"/>
      <c r="J481" s="33"/>
      <c r="K481" s="31"/>
      <c r="L481" s="34"/>
      <c r="M481" s="35"/>
      <c r="N481" s="35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7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285" t="str">
        <f>IF(ISBLANK($I481),"",VLOOKUP($I481,DATAS!$A$2:$BJ$20,55,0))</f>
        <v/>
      </c>
      <c r="AM481" s="38"/>
      <c r="AN481" s="38"/>
      <c r="AO481" s="38"/>
    </row>
    <row r="482" spans="1:41" ht="23.25" customHeight="1" x14ac:dyDescent="0.2">
      <c r="A482" s="28" t="s">
        <v>479</v>
      </c>
      <c r="B482" s="29"/>
      <c r="C482" s="30"/>
      <c r="D482" s="31"/>
      <c r="E482" s="31"/>
      <c r="F482" s="32" t="str">
        <f t="shared" si="7"/>
        <v xml:space="preserve"> </v>
      </c>
      <c r="G482" s="32"/>
      <c r="H482" s="31"/>
      <c r="I482" s="33"/>
      <c r="J482" s="33"/>
      <c r="K482" s="31"/>
      <c r="L482" s="34"/>
      <c r="M482" s="35"/>
      <c r="N482" s="35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7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285" t="str">
        <f>IF(ISBLANK($I482),"",VLOOKUP($I482,DATAS!$A$2:$BJ$20,55,0))</f>
        <v/>
      </c>
      <c r="AM482" s="38"/>
      <c r="AN482" s="38"/>
      <c r="AO482" s="38"/>
    </row>
    <row r="483" spans="1:41" ht="23.25" customHeight="1" x14ac:dyDescent="0.2">
      <c r="A483" s="28" t="s">
        <v>480</v>
      </c>
      <c r="B483" s="29"/>
      <c r="C483" s="30"/>
      <c r="D483" s="31"/>
      <c r="E483" s="31"/>
      <c r="F483" s="32" t="str">
        <f t="shared" si="7"/>
        <v xml:space="preserve"> </v>
      </c>
      <c r="G483" s="32"/>
      <c r="H483" s="31"/>
      <c r="I483" s="33"/>
      <c r="J483" s="33"/>
      <c r="K483" s="31"/>
      <c r="L483" s="34"/>
      <c r="M483" s="35"/>
      <c r="N483" s="35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7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285" t="str">
        <f>IF(ISBLANK($I483),"",VLOOKUP($I483,DATAS!$A$2:$BJ$20,55,0))</f>
        <v/>
      </c>
      <c r="AM483" s="38"/>
      <c r="AN483" s="38"/>
      <c r="AO483" s="38"/>
    </row>
    <row r="484" spans="1:41" ht="23.25" customHeight="1" x14ac:dyDescent="0.2">
      <c r="A484" s="28" t="s">
        <v>481</v>
      </c>
      <c r="B484" s="29"/>
      <c r="C484" s="30"/>
      <c r="D484" s="31"/>
      <c r="E484" s="31"/>
      <c r="F484" s="32" t="str">
        <f t="shared" si="7"/>
        <v xml:space="preserve"> </v>
      </c>
      <c r="G484" s="32"/>
      <c r="H484" s="31"/>
      <c r="I484" s="33"/>
      <c r="J484" s="33"/>
      <c r="K484" s="31"/>
      <c r="L484" s="34"/>
      <c r="M484" s="35"/>
      <c r="N484" s="35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7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285" t="str">
        <f>IF(ISBLANK($I484),"",VLOOKUP($I484,DATAS!$A$2:$BJ$20,55,0))</f>
        <v/>
      </c>
      <c r="AM484" s="38"/>
      <c r="AN484" s="38"/>
      <c r="AO484" s="38"/>
    </row>
    <row r="485" spans="1:41" ht="23.25" customHeight="1" x14ac:dyDescent="0.2">
      <c r="A485" s="28" t="s">
        <v>482</v>
      </c>
      <c r="B485" s="29"/>
      <c r="C485" s="30"/>
      <c r="D485" s="31"/>
      <c r="E485" s="31"/>
      <c r="F485" s="32" t="str">
        <f t="shared" si="7"/>
        <v xml:space="preserve"> </v>
      </c>
      <c r="G485" s="32"/>
      <c r="H485" s="31"/>
      <c r="I485" s="33"/>
      <c r="J485" s="33"/>
      <c r="K485" s="31"/>
      <c r="L485" s="34"/>
      <c r="M485" s="35"/>
      <c r="N485" s="35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7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285" t="str">
        <f>IF(ISBLANK($I485),"",VLOOKUP($I485,DATAS!$A$2:$BJ$20,55,0))</f>
        <v/>
      </c>
      <c r="AM485" s="38"/>
      <c r="AN485" s="38"/>
      <c r="AO485" s="38"/>
    </row>
    <row r="486" spans="1:41" ht="23.25" customHeight="1" x14ac:dyDescent="0.2">
      <c r="A486" s="28" t="s">
        <v>483</v>
      </c>
      <c r="B486" s="29"/>
      <c r="C486" s="30"/>
      <c r="D486" s="31"/>
      <c r="E486" s="31"/>
      <c r="F486" s="32" t="str">
        <f t="shared" si="7"/>
        <v xml:space="preserve"> </v>
      </c>
      <c r="G486" s="32"/>
      <c r="H486" s="31"/>
      <c r="I486" s="33"/>
      <c r="J486" s="33"/>
      <c r="K486" s="31"/>
      <c r="L486" s="34"/>
      <c r="M486" s="35"/>
      <c r="N486" s="35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7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285" t="str">
        <f>IF(ISBLANK($I486),"",VLOOKUP($I486,DATAS!$A$2:$BJ$20,55,0))</f>
        <v/>
      </c>
      <c r="AM486" s="38"/>
      <c r="AN486" s="38"/>
      <c r="AO486" s="38"/>
    </row>
    <row r="487" spans="1:41" ht="23.25" customHeight="1" x14ac:dyDescent="0.2">
      <c r="A487" s="28" t="s">
        <v>484</v>
      </c>
      <c r="B487" s="29"/>
      <c r="C487" s="30"/>
      <c r="D487" s="31"/>
      <c r="E487" s="31"/>
      <c r="F487" s="32" t="str">
        <f t="shared" si="7"/>
        <v xml:space="preserve"> </v>
      </c>
      <c r="G487" s="32"/>
      <c r="H487" s="31"/>
      <c r="I487" s="33"/>
      <c r="J487" s="33"/>
      <c r="K487" s="31"/>
      <c r="L487" s="34"/>
      <c r="M487" s="35"/>
      <c r="N487" s="35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7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285" t="str">
        <f>IF(ISBLANK($I487),"",VLOOKUP($I487,DATAS!$A$2:$BJ$20,55,0))</f>
        <v/>
      </c>
      <c r="AM487" s="38"/>
      <c r="AN487" s="38"/>
      <c r="AO487" s="38"/>
    </row>
    <row r="488" spans="1:41" ht="23.25" customHeight="1" x14ac:dyDescent="0.2">
      <c r="A488" s="28" t="s">
        <v>485</v>
      </c>
      <c r="B488" s="29"/>
      <c r="C488" s="30"/>
      <c r="D488" s="31"/>
      <c r="E488" s="31"/>
      <c r="F488" s="32" t="str">
        <f t="shared" si="7"/>
        <v xml:space="preserve"> </v>
      </c>
      <c r="G488" s="32"/>
      <c r="H488" s="31"/>
      <c r="I488" s="33"/>
      <c r="J488" s="33"/>
      <c r="K488" s="31"/>
      <c r="L488" s="34"/>
      <c r="M488" s="35"/>
      <c r="N488" s="35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7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285" t="str">
        <f>IF(ISBLANK($I488),"",VLOOKUP($I488,DATAS!$A$2:$BJ$20,55,0))</f>
        <v/>
      </c>
      <c r="AM488" s="38"/>
      <c r="AN488" s="38"/>
      <c r="AO488" s="38"/>
    </row>
    <row r="489" spans="1:41" ht="23.25" customHeight="1" x14ac:dyDescent="0.2">
      <c r="A489" s="28" t="s">
        <v>486</v>
      </c>
      <c r="B489" s="29"/>
      <c r="C489" s="30"/>
      <c r="D489" s="31"/>
      <c r="E489" s="31"/>
      <c r="F489" s="32" t="str">
        <f t="shared" si="7"/>
        <v xml:space="preserve"> </v>
      </c>
      <c r="G489" s="32"/>
      <c r="H489" s="31"/>
      <c r="I489" s="33"/>
      <c r="J489" s="33"/>
      <c r="K489" s="31"/>
      <c r="L489" s="34"/>
      <c r="M489" s="35"/>
      <c r="N489" s="35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7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285" t="str">
        <f>IF(ISBLANK($I489),"",VLOOKUP($I489,DATAS!$A$2:$BJ$20,55,0))</f>
        <v/>
      </c>
      <c r="AM489" s="38"/>
      <c r="AN489" s="38"/>
      <c r="AO489" s="38"/>
    </row>
    <row r="490" spans="1:41" ht="23.25" customHeight="1" x14ac:dyDescent="0.2">
      <c r="A490" s="28" t="s">
        <v>487</v>
      </c>
      <c r="B490" s="29"/>
      <c r="C490" s="30"/>
      <c r="D490" s="31"/>
      <c r="E490" s="31"/>
      <c r="F490" s="32" t="str">
        <f t="shared" si="7"/>
        <v xml:space="preserve"> </v>
      </c>
      <c r="G490" s="32"/>
      <c r="H490" s="31"/>
      <c r="I490" s="33"/>
      <c r="J490" s="33"/>
      <c r="K490" s="31"/>
      <c r="L490" s="34"/>
      <c r="M490" s="35"/>
      <c r="N490" s="35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7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285" t="str">
        <f>IF(ISBLANK($I490),"",VLOOKUP($I490,DATAS!$A$2:$BJ$20,55,0))</f>
        <v/>
      </c>
      <c r="AM490" s="38"/>
      <c r="AN490" s="38"/>
      <c r="AO490" s="38"/>
    </row>
    <row r="491" spans="1:41" ht="23.25" customHeight="1" x14ac:dyDescent="0.2">
      <c r="A491" s="28" t="s">
        <v>488</v>
      </c>
      <c r="B491" s="29"/>
      <c r="C491" s="30"/>
      <c r="D491" s="31"/>
      <c r="E491" s="31"/>
      <c r="F491" s="32" t="str">
        <f t="shared" si="7"/>
        <v xml:space="preserve"> </v>
      </c>
      <c r="G491" s="32"/>
      <c r="H491" s="31"/>
      <c r="I491" s="33"/>
      <c r="J491" s="33"/>
      <c r="K491" s="31"/>
      <c r="L491" s="34"/>
      <c r="M491" s="35"/>
      <c r="N491" s="35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7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285" t="str">
        <f>IF(ISBLANK($I491),"",VLOOKUP($I491,DATAS!$A$2:$BJ$20,55,0))</f>
        <v/>
      </c>
      <c r="AM491" s="38"/>
      <c r="AN491" s="38"/>
      <c r="AO491" s="38"/>
    </row>
    <row r="492" spans="1:41" ht="23.25" customHeight="1" x14ac:dyDescent="0.2">
      <c r="A492" s="28" t="s">
        <v>489</v>
      </c>
      <c r="B492" s="29"/>
      <c r="C492" s="30"/>
      <c r="D492" s="31"/>
      <c r="E492" s="31"/>
      <c r="F492" s="32" t="str">
        <f t="shared" si="7"/>
        <v xml:space="preserve"> </v>
      </c>
      <c r="G492" s="32"/>
      <c r="H492" s="31"/>
      <c r="I492" s="33"/>
      <c r="J492" s="33"/>
      <c r="K492" s="31"/>
      <c r="L492" s="34"/>
      <c r="M492" s="35"/>
      <c r="N492" s="35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7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285" t="str">
        <f>IF(ISBLANK($I492),"",VLOOKUP($I492,DATAS!$A$2:$BJ$20,55,0))</f>
        <v/>
      </c>
      <c r="AM492" s="38"/>
      <c r="AN492" s="38"/>
      <c r="AO492" s="38"/>
    </row>
    <row r="493" spans="1:41" ht="23.25" customHeight="1" x14ac:dyDescent="0.2">
      <c r="A493" s="28" t="s">
        <v>490</v>
      </c>
      <c r="B493" s="29"/>
      <c r="C493" s="30"/>
      <c r="D493" s="31"/>
      <c r="E493" s="31"/>
      <c r="F493" s="32" t="str">
        <f t="shared" si="7"/>
        <v xml:space="preserve"> </v>
      </c>
      <c r="G493" s="32"/>
      <c r="H493" s="31"/>
      <c r="I493" s="33"/>
      <c r="J493" s="33"/>
      <c r="K493" s="31"/>
      <c r="L493" s="34"/>
      <c r="M493" s="35"/>
      <c r="N493" s="35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7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285" t="str">
        <f>IF(ISBLANK($I493),"",VLOOKUP($I493,DATAS!$A$2:$BJ$20,55,0))</f>
        <v/>
      </c>
      <c r="AM493" s="38"/>
      <c r="AN493" s="38"/>
      <c r="AO493" s="38"/>
    </row>
    <row r="494" spans="1:41" ht="23.25" customHeight="1" x14ac:dyDescent="0.2">
      <c r="A494" s="28" t="s">
        <v>491</v>
      </c>
      <c r="B494" s="29"/>
      <c r="C494" s="30"/>
      <c r="D494" s="31"/>
      <c r="E494" s="31"/>
      <c r="F494" s="32" t="str">
        <f t="shared" si="7"/>
        <v xml:space="preserve"> </v>
      </c>
      <c r="G494" s="32"/>
      <c r="H494" s="31"/>
      <c r="I494" s="33"/>
      <c r="J494" s="33"/>
      <c r="K494" s="31"/>
      <c r="L494" s="34"/>
      <c r="M494" s="35"/>
      <c r="N494" s="35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7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285" t="str">
        <f>IF(ISBLANK($I494),"",VLOOKUP($I494,DATAS!$A$2:$BJ$20,55,0))</f>
        <v/>
      </c>
      <c r="AM494" s="38"/>
      <c r="AN494" s="38"/>
      <c r="AO494" s="38"/>
    </row>
    <row r="495" spans="1:41" ht="23.25" customHeight="1" x14ac:dyDescent="0.2">
      <c r="A495" s="28" t="s">
        <v>492</v>
      </c>
      <c r="B495" s="29"/>
      <c r="C495" s="30"/>
      <c r="D495" s="31"/>
      <c r="E495" s="31"/>
      <c r="F495" s="32" t="str">
        <f t="shared" si="7"/>
        <v xml:space="preserve"> </v>
      </c>
      <c r="G495" s="32"/>
      <c r="H495" s="31"/>
      <c r="I495" s="33"/>
      <c r="J495" s="33"/>
      <c r="K495" s="31"/>
      <c r="L495" s="34"/>
      <c r="M495" s="35"/>
      <c r="N495" s="35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7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285" t="str">
        <f>IF(ISBLANK($I495),"",VLOOKUP($I495,DATAS!$A$2:$BJ$20,55,0))</f>
        <v/>
      </c>
      <c r="AM495" s="38"/>
      <c r="AN495" s="38"/>
      <c r="AO495" s="38"/>
    </row>
    <row r="496" spans="1:41" ht="23.25" customHeight="1" x14ac:dyDescent="0.2">
      <c r="A496" s="28" t="s">
        <v>493</v>
      </c>
      <c r="B496" s="29"/>
      <c r="C496" s="30"/>
      <c r="D496" s="31"/>
      <c r="E496" s="31"/>
      <c r="F496" s="32" t="str">
        <f t="shared" si="7"/>
        <v xml:space="preserve"> </v>
      </c>
      <c r="G496" s="32"/>
      <c r="H496" s="31"/>
      <c r="I496" s="33"/>
      <c r="J496" s="33"/>
      <c r="K496" s="31"/>
      <c r="L496" s="34"/>
      <c r="M496" s="35"/>
      <c r="N496" s="35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7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285" t="str">
        <f>IF(ISBLANK($I496),"",VLOOKUP($I496,DATAS!$A$2:$BJ$20,55,0))</f>
        <v/>
      </c>
      <c r="AM496" s="38"/>
      <c r="AN496" s="38"/>
      <c r="AO496" s="38"/>
    </row>
    <row r="497" spans="1:41" ht="23.25" customHeight="1" x14ac:dyDescent="0.2">
      <c r="A497" s="28" t="s">
        <v>494</v>
      </c>
      <c r="B497" s="29"/>
      <c r="C497" s="30"/>
      <c r="D497" s="31"/>
      <c r="E497" s="31"/>
      <c r="F497" s="32" t="str">
        <f t="shared" si="7"/>
        <v xml:space="preserve"> </v>
      </c>
      <c r="G497" s="32"/>
      <c r="H497" s="31"/>
      <c r="I497" s="33"/>
      <c r="J497" s="33"/>
      <c r="K497" s="31"/>
      <c r="L497" s="34"/>
      <c r="M497" s="35"/>
      <c r="N497" s="35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7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285" t="str">
        <f>IF(ISBLANK($I497),"",VLOOKUP($I497,DATAS!$A$2:$BJ$20,55,0))</f>
        <v/>
      </c>
      <c r="AM497" s="38"/>
      <c r="AN497" s="38"/>
      <c r="AO497" s="38"/>
    </row>
    <row r="498" spans="1:41" ht="23.25" customHeight="1" x14ac:dyDescent="0.2">
      <c r="A498" s="28" t="s">
        <v>495</v>
      </c>
      <c r="B498" s="29"/>
      <c r="C498" s="30"/>
      <c r="D498" s="31"/>
      <c r="E498" s="31"/>
      <c r="F498" s="32" t="str">
        <f t="shared" si="7"/>
        <v xml:space="preserve"> </v>
      </c>
      <c r="G498" s="32"/>
      <c r="H498" s="31"/>
      <c r="I498" s="33"/>
      <c r="J498" s="33"/>
      <c r="K498" s="31"/>
      <c r="L498" s="34"/>
      <c r="M498" s="35"/>
      <c r="N498" s="35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7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285" t="str">
        <f>IF(ISBLANK($I498),"",VLOOKUP($I498,DATAS!$A$2:$BJ$20,55,0))</f>
        <v/>
      </c>
      <c r="AM498" s="38"/>
      <c r="AN498" s="38"/>
      <c r="AO498" s="38"/>
    </row>
    <row r="499" spans="1:41" ht="23.25" customHeight="1" x14ac:dyDescent="0.2">
      <c r="A499" s="28" t="s">
        <v>496</v>
      </c>
      <c r="B499" s="29"/>
      <c r="C499" s="30"/>
      <c r="D499" s="31"/>
      <c r="E499" s="31"/>
      <c r="F499" s="32" t="str">
        <f t="shared" si="7"/>
        <v xml:space="preserve"> </v>
      </c>
      <c r="G499" s="32"/>
      <c r="H499" s="31"/>
      <c r="I499" s="33"/>
      <c r="J499" s="33"/>
      <c r="K499" s="31"/>
      <c r="L499" s="34"/>
      <c r="M499" s="35"/>
      <c r="N499" s="35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7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285" t="str">
        <f>IF(ISBLANK($I499),"",VLOOKUP($I499,DATAS!$A$2:$BJ$20,55,0))</f>
        <v/>
      </c>
      <c r="AM499" s="38"/>
      <c r="AN499" s="38"/>
      <c r="AO499" s="38"/>
    </row>
    <row r="500" spans="1:41" ht="23.25" customHeight="1" x14ac:dyDescent="0.2">
      <c r="A500" s="28" t="s">
        <v>497</v>
      </c>
      <c r="B500" s="29"/>
      <c r="C500" s="30"/>
      <c r="D500" s="31"/>
      <c r="E500" s="31"/>
      <c r="F500" s="32" t="str">
        <f t="shared" si="7"/>
        <v xml:space="preserve"> </v>
      </c>
      <c r="G500" s="32"/>
      <c r="H500" s="31"/>
      <c r="I500" s="33"/>
      <c r="J500" s="33"/>
      <c r="K500" s="31"/>
      <c r="L500" s="34"/>
      <c r="M500" s="35"/>
      <c r="N500" s="35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7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285" t="str">
        <f>IF(ISBLANK($I500),"",VLOOKUP($I500,DATAS!$A$2:$BJ$20,55,0))</f>
        <v/>
      </c>
      <c r="AM500" s="38"/>
      <c r="AN500" s="38"/>
      <c r="AO500" s="38"/>
    </row>
    <row r="501" spans="1:41" ht="23.25" customHeight="1" x14ac:dyDescent="0.2">
      <c r="A501" s="28" t="s">
        <v>498</v>
      </c>
      <c r="B501" s="29"/>
      <c r="C501" s="30"/>
      <c r="D501" s="31"/>
      <c r="E501" s="31"/>
      <c r="F501" s="32" t="str">
        <f t="shared" si="7"/>
        <v xml:space="preserve"> </v>
      </c>
      <c r="G501" s="32"/>
      <c r="H501" s="31"/>
      <c r="I501" s="33"/>
      <c r="J501" s="33"/>
      <c r="K501" s="31"/>
      <c r="L501" s="34"/>
      <c r="M501" s="35"/>
      <c r="N501" s="35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7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285" t="str">
        <f>IF(ISBLANK($I501),"",VLOOKUP($I501,DATAS!$A$2:$BJ$20,55,0))</f>
        <v/>
      </c>
      <c r="AM501" s="38"/>
      <c r="AN501" s="38"/>
      <c r="AO501" s="38"/>
    </row>
    <row r="502" spans="1:41" ht="23.25" customHeight="1" x14ac:dyDescent="0.2">
      <c r="A502" s="28" t="s">
        <v>499</v>
      </c>
      <c r="B502" s="29"/>
      <c r="C502" s="30"/>
      <c r="D502" s="31"/>
      <c r="E502" s="31"/>
      <c r="F502" s="32" t="str">
        <f t="shared" si="7"/>
        <v xml:space="preserve"> </v>
      </c>
      <c r="G502" s="32"/>
      <c r="H502" s="31"/>
      <c r="I502" s="33"/>
      <c r="J502" s="33"/>
      <c r="K502" s="31"/>
      <c r="L502" s="34"/>
      <c r="M502" s="35"/>
      <c r="N502" s="35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7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285" t="str">
        <f>IF(ISBLANK($I502),"",VLOOKUP($I502,DATAS!$A$2:$BJ$20,55,0))</f>
        <v/>
      </c>
      <c r="AM502" s="38"/>
      <c r="AN502" s="38"/>
      <c r="AO502" s="38"/>
    </row>
    <row r="503" spans="1:41" ht="23.25" customHeight="1" x14ac:dyDescent="0.2">
      <c r="A503" s="28" t="s">
        <v>500</v>
      </c>
      <c r="B503" s="29"/>
      <c r="C503" s="30"/>
      <c r="D503" s="31"/>
      <c r="E503" s="31"/>
      <c r="F503" s="32" t="str">
        <f t="shared" si="7"/>
        <v xml:space="preserve"> </v>
      </c>
      <c r="G503" s="32"/>
      <c r="H503" s="31"/>
      <c r="I503" s="33"/>
      <c r="J503" s="33"/>
      <c r="K503" s="31"/>
      <c r="L503" s="34"/>
      <c r="M503" s="35"/>
      <c r="N503" s="35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7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285" t="str">
        <f>IF(ISBLANK($I503),"",VLOOKUP($I503,DATAS!$A$2:$BJ$20,55,0))</f>
        <v/>
      </c>
      <c r="AM503" s="38"/>
      <c r="AN503" s="38"/>
      <c r="AO503" s="38"/>
    </row>
    <row r="504" spans="1:41" ht="23.25" customHeight="1" x14ac:dyDescent="0.2">
      <c r="A504" s="28" t="s">
        <v>501</v>
      </c>
      <c r="B504" s="29"/>
      <c r="C504" s="30"/>
      <c r="D504" s="31"/>
      <c r="E504" s="31"/>
      <c r="F504" s="32" t="str">
        <f t="shared" si="7"/>
        <v xml:space="preserve"> </v>
      </c>
      <c r="G504" s="32"/>
      <c r="H504" s="31"/>
      <c r="I504" s="33"/>
      <c r="J504" s="33"/>
      <c r="K504" s="31"/>
      <c r="L504" s="34"/>
      <c r="M504" s="35"/>
      <c r="N504" s="35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7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285" t="str">
        <f>IF(ISBLANK($I504),"",VLOOKUP($I504,DATAS!$A$2:$BJ$20,55,0))</f>
        <v/>
      </c>
      <c r="AM504" s="38"/>
      <c r="AN504" s="38"/>
      <c r="AO504" s="38"/>
    </row>
    <row r="505" spans="1:41" ht="23.25" customHeight="1" x14ac:dyDescent="0.2">
      <c r="A505" s="28" t="s">
        <v>502</v>
      </c>
      <c r="B505" s="29"/>
      <c r="C505" s="30"/>
      <c r="D505" s="31"/>
      <c r="E505" s="31"/>
      <c r="F505" s="32" t="str">
        <f t="shared" si="7"/>
        <v xml:space="preserve"> </v>
      </c>
      <c r="G505" s="32"/>
      <c r="H505" s="31"/>
      <c r="I505" s="33"/>
      <c r="J505" s="33"/>
      <c r="K505" s="31"/>
      <c r="L505" s="34"/>
      <c r="M505" s="35"/>
      <c r="N505" s="35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7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285" t="str">
        <f>IF(ISBLANK($I505),"",VLOOKUP($I505,DATAS!$A$2:$BJ$20,55,0))</f>
        <v/>
      </c>
      <c r="AM505" s="38"/>
      <c r="AN505" s="38"/>
      <c r="AO505" s="38"/>
    </row>
    <row r="506" spans="1:41" ht="23.25" customHeight="1" x14ac:dyDescent="0.2">
      <c r="A506" s="28" t="s">
        <v>503</v>
      </c>
      <c r="B506" s="29"/>
      <c r="C506" s="30"/>
      <c r="D506" s="31"/>
      <c r="E506" s="31"/>
      <c r="F506" s="32" t="str">
        <f t="shared" si="7"/>
        <v xml:space="preserve"> </v>
      </c>
      <c r="G506" s="32"/>
      <c r="H506" s="31"/>
      <c r="I506" s="33"/>
      <c r="J506" s="33"/>
      <c r="K506" s="31"/>
      <c r="L506" s="34"/>
      <c r="M506" s="35"/>
      <c r="N506" s="35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7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285" t="str">
        <f>IF(ISBLANK($I506),"",VLOOKUP($I506,DATAS!$A$2:$BJ$20,55,0))</f>
        <v/>
      </c>
      <c r="AM506" s="38"/>
      <c r="AN506" s="38"/>
      <c r="AO506" s="38"/>
    </row>
    <row r="507" spans="1:41" ht="23.25" customHeight="1" x14ac:dyDescent="0.2">
      <c r="A507" s="28" t="s">
        <v>504</v>
      </c>
      <c r="B507" s="29"/>
      <c r="C507" s="30"/>
      <c r="D507" s="31"/>
      <c r="E507" s="31"/>
      <c r="F507" s="32" t="str">
        <f t="shared" si="7"/>
        <v xml:space="preserve"> </v>
      </c>
      <c r="G507" s="32"/>
      <c r="H507" s="31"/>
      <c r="I507" s="33"/>
      <c r="J507" s="33"/>
      <c r="K507" s="31"/>
      <c r="L507" s="34"/>
      <c r="M507" s="35"/>
      <c r="N507" s="35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7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285" t="str">
        <f>IF(ISBLANK($I507),"",VLOOKUP($I507,DATAS!$A$2:$BJ$20,55,0))</f>
        <v/>
      </c>
      <c r="AM507" s="38"/>
      <c r="AN507" s="38"/>
      <c r="AO507" s="38"/>
    </row>
    <row r="508" spans="1:41" ht="23.25" customHeight="1" x14ac:dyDescent="0.2">
      <c r="A508" s="28" t="s">
        <v>505</v>
      </c>
      <c r="B508" s="29"/>
      <c r="C508" s="30"/>
      <c r="D508" s="31"/>
      <c r="E508" s="31"/>
      <c r="F508" s="32" t="str">
        <f t="shared" si="7"/>
        <v xml:space="preserve"> </v>
      </c>
      <c r="G508" s="32"/>
      <c r="H508" s="31"/>
      <c r="I508" s="33"/>
      <c r="J508" s="33"/>
      <c r="K508" s="31"/>
      <c r="L508" s="34"/>
      <c r="M508" s="35"/>
      <c r="N508" s="35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7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285" t="str">
        <f>IF(ISBLANK($I508),"",VLOOKUP($I508,DATAS!$A$2:$BJ$20,55,0))</f>
        <v/>
      </c>
      <c r="AM508" s="38"/>
      <c r="AN508" s="38"/>
      <c r="AO508" s="38"/>
    </row>
    <row r="509" spans="1:41" ht="23.25" customHeight="1" x14ac:dyDescent="0.2">
      <c r="A509" s="28" t="s">
        <v>506</v>
      </c>
      <c r="B509" s="29"/>
      <c r="C509" s="30"/>
      <c r="D509" s="31"/>
      <c r="E509" s="31"/>
      <c r="F509" s="32" t="str">
        <f t="shared" si="7"/>
        <v xml:space="preserve"> </v>
      </c>
      <c r="G509" s="32"/>
      <c r="H509" s="31"/>
      <c r="I509" s="33"/>
      <c r="J509" s="33"/>
      <c r="K509" s="31"/>
      <c r="L509" s="34"/>
      <c r="M509" s="35"/>
      <c r="N509" s="35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7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285" t="str">
        <f>IF(ISBLANK($I509),"",VLOOKUP($I509,DATAS!$A$2:$BJ$20,55,0))</f>
        <v/>
      </c>
      <c r="AM509" s="38"/>
      <c r="AN509" s="38"/>
      <c r="AO509" s="38"/>
    </row>
    <row r="510" spans="1:41" ht="23.25" customHeight="1" x14ac:dyDescent="0.2">
      <c r="A510" s="28" t="s">
        <v>507</v>
      </c>
      <c r="B510" s="29"/>
      <c r="C510" s="30"/>
      <c r="D510" s="31"/>
      <c r="E510" s="31"/>
      <c r="F510" s="32" t="str">
        <f t="shared" si="7"/>
        <v xml:space="preserve"> </v>
      </c>
      <c r="G510" s="32"/>
      <c r="H510" s="31"/>
      <c r="I510" s="33"/>
      <c r="J510" s="33"/>
      <c r="K510" s="31"/>
      <c r="L510" s="34"/>
      <c r="M510" s="35"/>
      <c r="N510" s="35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7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285" t="str">
        <f>IF(ISBLANK($I510),"",VLOOKUP($I510,DATAS!$A$2:$BJ$20,55,0))</f>
        <v/>
      </c>
      <c r="AM510" s="38"/>
      <c r="AN510" s="38"/>
      <c r="AO510" s="38"/>
    </row>
    <row r="511" spans="1:41" ht="23.25" customHeight="1" x14ac:dyDescent="0.2">
      <c r="A511" s="28" t="s">
        <v>508</v>
      </c>
      <c r="B511" s="29"/>
      <c r="C511" s="30"/>
      <c r="D511" s="31"/>
      <c r="E511" s="31"/>
      <c r="F511" s="32" t="str">
        <f t="shared" si="7"/>
        <v xml:space="preserve"> </v>
      </c>
      <c r="G511" s="32"/>
      <c r="H511" s="31"/>
      <c r="I511" s="33"/>
      <c r="J511" s="33"/>
      <c r="K511" s="31"/>
      <c r="L511" s="34"/>
      <c r="M511" s="35"/>
      <c r="N511" s="35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7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</row>
    <row r="512" spans="1:41" ht="23.25" customHeight="1" x14ac:dyDescent="0.2">
      <c r="A512" s="28" t="s">
        <v>509</v>
      </c>
      <c r="B512" s="29"/>
      <c r="C512" s="30"/>
      <c r="D512" s="31"/>
      <c r="E512" s="31"/>
      <c r="F512" s="32" t="str">
        <f t="shared" si="7"/>
        <v xml:space="preserve"> </v>
      </c>
      <c r="G512" s="32"/>
      <c r="H512" s="31"/>
      <c r="I512" s="33"/>
      <c r="J512" s="33"/>
      <c r="K512" s="31"/>
      <c r="L512" s="34"/>
      <c r="M512" s="35"/>
      <c r="N512" s="35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7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</row>
    <row r="513" spans="1:41" ht="23.25" customHeight="1" x14ac:dyDescent="0.2">
      <c r="A513" s="28" t="s">
        <v>510</v>
      </c>
      <c r="B513" s="29"/>
      <c r="C513" s="30"/>
      <c r="D513" s="31"/>
      <c r="E513" s="31"/>
      <c r="F513" s="32" t="str">
        <f t="shared" si="7"/>
        <v xml:space="preserve"> </v>
      </c>
      <c r="G513" s="32"/>
      <c r="H513" s="31"/>
      <c r="I513" s="33"/>
      <c r="J513" s="33"/>
      <c r="K513" s="31"/>
      <c r="L513" s="34"/>
      <c r="M513" s="35"/>
      <c r="N513" s="35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7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</row>
    <row r="514" spans="1:41" ht="23.25" customHeight="1" x14ac:dyDescent="0.2">
      <c r="A514" s="28" t="s">
        <v>511</v>
      </c>
      <c r="B514" s="29"/>
      <c r="C514" s="30"/>
      <c r="D514" s="31"/>
      <c r="E514" s="31"/>
      <c r="F514" s="32" t="str">
        <f t="shared" si="7"/>
        <v xml:space="preserve"> </v>
      </c>
      <c r="G514" s="32"/>
      <c r="H514" s="31"/>
      <c r="I514" s="33"/>
      <c r="J514" s="33"/>
      <c r="K514" s="31"/>
      <c r="L514" s="34"/>
      <c r="M514" s="35"/>
      <c r="N514" s="35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7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</row>
    <row r="515" spans="1:41" ht="23.25" customHeight="1" x14ac:dyDescent="0.2">
      <c r="A515" s="28" t="s">
        <v>512</v>
      </c>
      <c r="B515" s="29"/>
      <c r="C515" s="30"/>
      <c r="D515" s="31"/>
      <c r="E515" s="31"/>
      <c r="F515" s="32" t="str">
        <f t="shared" si="7"/>
        <v xml:space="preserve"> </v>
      </c>
      <c r="G515" s="32"/>
      <c r="H515" s="31"/>
      <c r="I515" s="33"/>
      <c r="J515" s="33"/>
      <c r="K515" s="31"/>
      <c r="L515" s="34"/>
      <c r="M515" s="35"/>
      <c r="N515" s="35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7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</row>
    <row r="516" spans="1:41" ht="23.25" customHeight="1" x14ac:dyDescent="0.2">
      <c r="A516" s="28" t="s">
        <v>513</v>
      </c>
      <c r="B516" s="29"/>
      <c r="C516" s="30"/>
      <c r="D516" s="31"/>
      <c r="E516" s="31"/>
      <c r="F516" s="32" t="str">
        <f t="shared" si="7"/>
        <v xml:space="preserve"> </v>
      </c>
      <c r="G516" s="32"/>
      <c r="H516" s="31"/>
      <c r="I516" s="33"/>
      <c r="J516" s="33"/>
      <c r="K516" s="31"/>
      <c r="L516" s="34"/>
      <c r="M516" s="35"/>
      <c r="N516" s="35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7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</row>
    <row r="517" spans="1:41" ht="23.25" customHeight="1" x14ac:dyDescent="0.2">
      <c r="A517" s="28" t="s">
        <v>514</v>
      </c>
      <c r="B517" s="29"/>
      <c r="C517" s="30"/>
      <c r="D517" s="31"/>
      <c r="E517" s="31"/>
      <c r="F517" s="32" t="str">
        <f t="shared" si="7"/>
        <v xml:space="preserve"> </v>
      </c>
      <c r="G517" s="32"/>
      <c r="H517" s="31"/>
      <c r="I517" s="33"/>
      <c r="J517" s="33"/>
      <c r="K517" s="31"/>
      <c r="L517" s="34"/>
      <c r="M517" s="35"/>
      <c r="N517" s="35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7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</row>
    <row r="518" spans="1:41" ht="23.25" customHeight="1" x14ac:dyDescent="0.2">
      <c r="A518" s="28" t="s">
        <v>515</v>
      </c>
      <c r="B518" s="29"/>
      <c r="C518" s="30"/>
      <c r="D518" s="31"/>
      <c r="E518" s="31"/>
      <c r="F518" s="32" t="str">
        <f t="shared" si="7"/>
        <v xml:space="preserve"> </v>
      </c>
      <c r="G518" s="32"/>
      <c r="H518" s="31"/>
      <c r="I518" s="33"/>
      <c r="J518" s="33"/>
      <c r="K518" s="31"/>
      <c r="L518" s="34"/>
      <c r="M518" s="35"/>
      <c r="N518" s="35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7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</row>
    <row r="519" spans="1:41" ht="23.25" customHeight="1" x14ac:dyDescent="0.2">
      <c r="A519" s="28" t="s">
        <v>516</v>
      </c>
      <c r="B519" s="29"/>
      <c r="C519" s="30"/>
      <c r="D519" s="31"/>
      <c r="E519" s="31"/>
      <c r="F519" s="32" t="str">
        <f t="shared" si="7"/>
        <v xml:space="preserve"> </v>
      </c>
      <c r="G519" s="32"/>
      <c r="H519" s="31"/>
      <c r="I519" s="33"/>
      <c r="J519" s="33"/>
      <c r="K519" s="31"/>
      <c r="L519" s="34"/>
      <c r="M519" s="35"/>
      <c r="N519" s="35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7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</row>
    <row r="520" spans="1:41" ht="23.25" customHeight="1" x14ac:dyDescent="0.2">
      <c r="A520" s="28" t="s">
        <v>517</v>
      </c>
      <c r="B520" s="29"/>
      <c r="C520" s="30"/>
      <c r="D520" s="31"/>
      <c r="E520" s="31"/>
      <c r="F520" s="32" t="str">
        <f t="shared" ref="F520:F583" si="8">E520&amp;" "&amp;D520</f>
        <v xml:space="preserve"> </v>
      </c>
      <c r="G520" s="32"/>
      <c r="H520" s="31"/>
      <c r="I520" s="33"/>
      <c r="J520" s="33"/>
      <c r="K520" s="31"/>
      <c r="L520" s="34"/>
      <c r="M520" s="35"/>
      <c r="N520" s="35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7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</row>
    <row r="521" spans="1:41" ht="23.25" customHeight="1" x14ac:dyDescent="0.2">
      <c r="A521" s="28" t="s">
        <v>518</v>
      </c>
      <c r="B521" s="29"/>
      <c r="C521" s="30"/>
      <c r="D521" s="31"/>
      <c r="E521" s="31"/>
      <c r="F521" s="32" t="str">
        <f t="shared" si="8"/>
        <v xml:space="preserve"> </v>
      </c>
      <c r="G521" s="32"/>
      <c r="H521" s="31"/>
      <c r="I521" s="33"/>
      <c r="J521" s="33"/>
      <c r="K521" s="31"/>
      <c r="L521" s="34"/>
      <c r="M521" s="35"/>
      <c r="N521" s="35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7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</row>
    <row r="522" spans="1:41" ht="23.25" customHeight="1" x14ac:dyDescent="0.2">
      <c r="A522" s="28" t="s">
        <v>519</v>
      </c>
      <c r="B522" s="29"/>
      <c r="C522" s="30"/>
      <c r="D522" s="31"/>
      <c r="E522" s="31"/>
      <c r="F522" s="32" t="str">
        <f t="shared" si="8"/>
        <v xml:space="preserve"> </v>
      </c>
      <c r="G522" s="32"/>
      <c r="H522" s="31"/>
      <c r="I522" s="33"/>
      <c r="J522" s="33"/>
      <c r="K522" s="31"/>
      <c r="L522" s="34"/>
      <c r="M522" s="35"/>
      <c r="N522" s="35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7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</row>
    <row r="523" spans="1:41" ht="23.25" customHeight="1" x14ac:dyDescent="0.2">
      <c r="A523" s="28" t="s">
        <v>520</v>
      </c>
      <c r="B523" s="29"/>
      <c r="C523" s="30"/>
      <c r="D523" s="31"/>
      <c r="E523" s="31"/>
      <c r="F523" s="32" t="str">
        <f t="shared" si="8"/>
        <v xml:space="preserve"> </v>
      </c>
      <c r="G523" s="32"/>
      <c r="H523" s="31"/>
      <c r="I523" s="33"/>
      <c r="J523" s="33"/>
      <c r="K523" s="31"/>
      <c r="L523" s="34"/>
      <c r="M523" s="35"/>
      <c r="N523" s="35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7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</row>
    <row r="524" spans="1:41" ht="23.25" customHeight="1" x14ac:dyDescent="0.2">
      <c r="A524" s="28" t="s">
        <v>521</v>
      </c>
      <c r="B524" s="29"/>
      <c r="C524" s="30"/>
      <c r="D524" s="31"/>
      <c r="E524" s="31"/>
      <c r="F524" s="32" t="str">
        <f t="shared" si="8"/>
        <v xml:space="preserve"> </v>
      </c>
      <c r="G524" s="32"/>
      <c r="H524" s="31"/>
      <c r="I524" s="33"/>
      <c r="J524" s="33"/>
      <c r="K524" s="31"/>
      <c r="L524" s="34"/>
      <c r="M524" s="35"/>
      <c r="N524" s="35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7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</row>
    <row r="525" spans="1:41" ht="23.25" customHeight="1" x14ac:dyDescent="0.2">
      <c r="A525" s="28" t="s">
        <v>522</v>
      </c>
      <c r="B525" s="29"/>
      <c r="C525" s="30"/>
      <c r="D525" s="31"/>
      <c r="E525" s="31"/>
      <c r="F525" s="32" t="str">
        <f t="shared" si="8"/>
        <v xml:space="preserve"> </v>
      </c>
      <c r="G525" s="32"/>
      <c r="H525" s="31"/>
      <c r="I525" s="33"/>
      <c r="J525" s="33"/>
      <c r="K525" s="31"/>
      <c r="L525" s="34"/>
      <c r="M525" s="35"/>
      <c r="N525" s="35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7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</row>
    <row r="526" spans="1:41" ht="23.25" customHeight="1" x14ac:dyDescent="0.2">
      <c r="A526" s="28" t="s">
        <v>523</v>
      </c>
      <c r="B526" s="29"/>
      <c r="C526" s="30"/>
      <c r="D526" s="31"/>
      <c r="E526" s="31"/>
      <c r="F526" s="32" t="str">
        <f t="shared" si="8"/>
        <v xml:space="preserve"> </v>
      </c>
      <c r="G526" s="32"/>
      <c r="H526" s="31"/>
      <c r="I526" s="33"/>
      <c r="J526" s="33"/>
      <c r="K526" s="31"/>
      <c r="L526" s="34"/>
      <c r="M526" s="35"/>
      <c r="N526" s="35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7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</row>
    <row r="527" spans="1:41" ht="23.25" customHeight="1" x14ac:dyDescent="0.2">
      <c r="A527" s="28" t="s">
        <v>524</v>
      </c>
      <c r="B527" s="29"/>
      <c r="C527" s="30"/>
      <c r="D527" s="31"/>
      <c r="E527" s="31"/>
      <c r="F527" s="32" t="str">
        <f t="shared" si="8"/>
        <v xml:space="preserve"> </v>
      </c>
      <c r="G527" s="32"/>
      <c r="H527" s="31"/>
      <c r="I527" s="33"/>
      <c r="J527" s="33"/>
      <c r="K527" s="31"/>
      <c r="L527" s="34"/>
      <c r="M527" s="35"/>
      <c r="N527" s="35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7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</row>
    <row r="528" spans="1:41" ht="23.25" customHeight="1" x14ac:dyDescent="0.2">
      <c r="A528" s="28" t="s">
        <v>525</v>
      </c>
      <c r="B528" s="29"/>
      <c r="C528" s="30"/>
      <c r="D528" s="31"/>
      <c r="E528" s="31"/>
      <c r="F528" s="32" t="str">
        <f t="shared" si="8"/>
        <v xml:space="preserve"> </v>
      </c>
      <c r="G528" s="32"/>
      <c r="H528" s="31"/>
      <c r="I528" s="33"/>
      <c r="J528" s="33"/>
      <c r="K528" s="31"/>
      <c r="L528" s="34"/>
      <c r="M528" s="35"/>
      <c r="N528" s="35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7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</row>
    <row r="529" spans="1:41" ht="23.25" customHeight="1" x14ac:dyDescent="0.2">
      <c r="A529" s="28" t="s">
        <v>526</v>
      </c>
      <c r="B529" s="29"/>
      <c r="C529" s="30"/>
      <c r="D529" s="31"/>
      <c r="E529" s="31"/>
      <c r="F529" s="32" t="str">
        <f t="shared" si="8"/>
        <v xml:space="preserve"> </v>
      </c>
      <c r="G529" s="32"/>
      <c r="H529" s="31"/>
      <c r="I529" s="33"/>
      <c r="J529" s="33"/>
      <c r="K529" s="31"/>
      <c r="L529" s="34"/>
      <c r="M529" s="35"/>
      <c r="N529" s="35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7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</row>
    <row r="530" spans="1:41" ht="23.25" customHeight="1" x14ac:dyDescent="0.2">
      <c r="A530" s="28" t="s">
        <v>527</v>
      </c>
      <c r="B530" s="29"/>
      <c r="C530" s="30"/>
      <c r="D530" s="31"/>
      <c r="E530" s="31"/>
      <c r="F530" s="32" t="str">
        <f t="shared" si="8"/>
        <v xml:space="preserve"> </v>
      </c>
      <c r="G530" s="32"/>
      <c r="H530" s="31"/>
      <c r="I530" s="33"/>
      <c r="J530" s="33"/>
      <c r="K530" s="31"/>
      <c r="L530" s="34"/>
      <c r="M530" s="35"/>
      <c r="N530" s="35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7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</row>
    <row r="531" spans="1:41" ht="23.25" customHeight="1" x14ac:dyDescent="0.2">
      <c r="A531" s="28" t="s">
        <v>528</v>
      </c>
      <c r="B531" s="29"/>
      <c r="C531" s="30"/>
      <c r="D531" s="31"/>
      <c r="E531" s="31"/>
      <c r="F531" s="32" t="str">
        <f t="shared" si="8"/>
        <v xml:space="preserve"> </v>
      </c>
      <c r="G531" s="32"/>
      <c r="H531" s="31"/>
      <c r="I531" s="33"/>
      <c r="J531" s="33"/>
      <c r="K531" s="31"/>
      <c r="L531" s="34"/>
      <c r="M531" s="35"/>
      <c r="N531" s="35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7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</row>
    <row r="532" spans="1:41" ht="23.25" customHeight="1" x14ac:dyDescent="0.2">
      <c r="A532" s="28" t="s">
        <v>529</v>
      </c>
      <c r="B532" s="29"/>
      <c r="C532" s="30"/>
      <c r="D532" s="31"/>
      <c r="E532" s="31"/>
      <c r="F532" s="32" t="str">
        <f t="shared" si="8"/>
        <v xml:space="preserve"> </v>
      </c>
      <c r="G532" s="32"/>
      <c r="H532" s="31"/>
      <c r="I532" s="33"/>
      <c r="J532" s="33"/>
      <c r="K532" s="31"/>
      <c r="L532" s="34"/>
      <c r="M532" s="35"/>
      <c r="N532" s="35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7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</row>
    <row r="533" spans="1:41" ht="23.25" customHeight="1" x14ac:dyDescent="0.2">
      <c r="A533" s="28" t="s">
        <v>530</v>
      </c>
      <c r="B533" s="29"/>
      <c r="C533" s="30"/>
      <c r="D533" s="31"/>
      <c r="E533" s="31"/>
      <c r="F533" s="32" t="str">
        <f t="shared" si="8"/>
        <v xml:space="preserve"> </v>
      </c>
      <c r="G533" s="32"/>
      <c r="H533" s="31"/>
      <c r="I533" s="33"/>
      <c r="J533" s="33"/>
      <c r="K533" s="31"/>
      <c r="L533" s="34"/>
      <c r="M533" s="35"/>
      <c r="N533" s="35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7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</row>
    <row r="534" spans="1:41" ht="23.25" customHeight="1" x14ac:dyDescent="0.2">
      <c r="A534" s="28" t="s">
        <v>531</v>
      </c>
      <c r="B534" s="29"/>
      <c r="C534" s="30"/>
      <c r="D534" s="31"/>
      <c r="E534" s="31"/>
      <c r="F534" s="32" t="str">
        <f t="shared" si="8"/>
        <v xml:space="preserve"> </v>
      </c>
      <c r="G534" s="32"/>
      <c r="H534" s="31"/>
      <c r="I534" s="33"/>
      <c r="J534" s="33"/>
      <c r="K534" s="31"/>
      <c r="L534" s="34"/>
      <c r="M534" s="35"/>
      <c r="N534" s="35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7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</row>
    <row r="535" spans="1:41" ht="23.25" customHeight="1" x14ac:dyDescent="0.2">
      <c r="A535" s="28" t="s">
        <v>532</v>
      </c>
      <c r="B535" s="29"/>
      <c r="C535" s="30"/>
      <c r="D535" s="31"/>
      <c r="E535" s="31"/>
      <c r="F535" s="32" t="str">
        <f t="shared" si="8"/>
        <v xml:space="preserve"> </v>
      </c>
      <c r="G535" s="32"/>
      <c r="H535" s="31"/>
      <c r="I535" s="33"/>
      <c r="J535" s="33"/>
      <c r="K535" s="31"/>
      <c r="L535" s="34"/>
      <c r="M535" s="35"/>
      <c r="N535" s="35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7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</row>
    <row r="536" spans="1:41" ht="23.25" customHeight="1" x14ac:dyDescent="0.2">
      <c r="A536" s="28" t="s">
        <v>533</v>
      </c>
      <c r="B536" s="29"/>
      <c r="C536" s="30"/>
      <c r="D536" s="31"/>
      <c r="E536" s="31"/>
      <c r="F536" s="32" t="str">
        <f t="shared" si="8"/>
        <v xml:space="preserve"> </v>
      </c>
      <c r="G536" s="32"/>
      <c r="H536" s="31"/>
      <c r="I536" s="33"/>
      <c r="J536" s="33"/>
      <c r="K536" s="31"/>
      <c r="L536" s="34"/>
      <c r="M536" s="35"/>
      <c r="N536" s="35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7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</row>
    <row r="537" spans="1:41" ht="23.25" customHeight="1" x14ac:dyDescent="0.2">
      <c r="A537" s="28" t="s">
        <v>534</v>
      </c>
      <c r="B537" s="29"/>
      <c r="C537" s="30"/>
      <c r="D537" s="31"/>
      <c r="E537" s="31"/>
      <c r="F537" s="32" t="str">
        <f t="shared" si="8"/>
        <v xml:space="preserve"> </v>
      </c>
      <c r="G537" s="32"/>
      <c r="H537" s="31"/>
      <c r="I537" s="33"/>
      <c r="J537" s="33"/>
      <c r="K537" s="31"/>
      <c r="L537" s="34"/>
      <c r="M537" s="35"/>
      <c r="N537" s="35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7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</row>
    <row r="538" spans="1:41" ht="23.25" customHeight="1" x14ac:dyDescent="0.2">
      <c r="A538" s="28" t="s">
        <v>535</v>
      </c>
      <c r="B538" s="29"/>
      <c r="C538" s="30"/>
      <c r="D538" s="31"/>
      <c r="E538" s="31"/>
      <c r="F538" s="32" t="str">
        <f t="shared" si="8"/>
        <v xml:space="preserve"> </v>
      </c>
      <c r="G538" s="32"/>
      <c r="H538" s="31"/>
      <c r="I538" s="33"/>
      <c r="J538" s="33"/>
      <c r="K538" s="31"/>
      <c r="L538" s="34"/>
      <c r="M538" s="35"/>
      <c r="N538" s="35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7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</row>
    <row r="539" spans="1:41" ht="23.25" customHeight="1" x14ac:dyDescent="0.2">
      <c r="A539" s="28" t="s">
        <v>536</v>
      </c>
      <c r="B539" s="29"/>
      <c r="C539" s="30"/>
      <c r="D539" s="31"/>
      <c r="E539" s="31"/>
      <c r="F539" s="32" t="str">
        <f t="shared" si="8"/>
        <v xml:space="preserve"> </v>
      </c>
      <c r="G539" s="32"/>
      <c r="H539" s="31"/>
      <c r="I539" s="33"/>
      <c r="J539" s="33"/>
      <c r="K539" s="31"/>
      <c r="L539" s="34"/>
      <c r="M539" s="35"/>
      <c r="N539" s="35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7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</row>
    <row r="540" spans="1:41" ht="23.25" customHeight="1" x14ac:dyDescent="0.2">
      <c r="A540" s="28" t="s">
        <v>537</v>
      </c>
      <c r="B540" s="29"/>
      <c r="C540" s="30"/>
      <c r="D540" s="31"/>
      <c r="E540" s="31"/>
      <c r="F540" s="32" t="str">
        <f t="shared" si="8"/>
        <v xml:space="preserve"> </v>
      </c>
      <c r="G540" s="32"/>
      <c r="H540" s="31"/>
      <c r="I540" s="33"/>
      <c r="J540" s="33"/>
      <c r="K540" s="31"/>
      <c r="L540" s="34"/>
      <c r="M540" s="35"/>
      <c r="N540" s="35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7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</row>
    <row r="541" spans="1:41" ht="23.25" customHeight="1" x14ac:dyDescent="0.2">
      <c r="A541" s="28" t="s">
        <v>538</v>
      </c>
      <c r="B541" s="29"/>
      <c r="C541" s="30"/>
      <c r="D541" s="31"/>
      <c r="E541" s="31"/>
      <c r="F541" s="32" t="str">
        <f t="shared" si="8"/>
        <v xml:space="preserve"> </v>
      </c>
      <c r="G541" s="32"/>
      <c r="H541" s="31"/>
      <c r="I541" s="33"/>
      <c r="J541" s="33"/>
      <c r="K541" s="31"/>
      <c r="L541" s="34"/>
      <c r="M541" s="35"/>
      <c r="N541" s="35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7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</row>
    <row r="542" spans="1:41" ht="23.25" customHeight="1" x14ac:dyDescent="0.2">
      <c r="A542" s="28" t="s">
        <v>539</v>
      </c>
      <c r="B542" s="29"/>
      <c r="C542" s="30"/>
      <c r="D542" s="31"/>
      <c r="E542" s="31"/>
      <c r="F542" s="32" t="str">
        <f t="shared" si="8"/>
        <v xml:space="preserve"> </v>
      </c>
      <c r="G542" s="32"/>
      <c r="H542" s="31"/>
      <c r="I542" s="33"/>
      <c r="J542" s="33"/>
      <c r="K542" s="31"/>
      <c r="L542" s="34"/>
      <c r="M542" s="35"/>
      <c r="N542" s="35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7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</row>
    <row r="543" spans="1:41" ht="23.25" customHeight="1" x14ac:dyDescent="0.2">
      <c r="A543" s="28" t="s">
        <v>540</v>
      </c>
      <c r="B543" s="29"/>
      <c r="C543" s="30"/>
      <c r="D543" s="31"/>
      <c r="E543" s="31"/>
      <c r="F543" s="32" t="str">
        <f t="shared" si="8"/>
        <v xml:space="preserve"> </v>
      </c>
      <c r="G543" s="32"/>
      <c r="H543" s="31"/>
      <c r="I543" s="33"/>
      <c r="J543" s="33"/>
      <c r="K543" s="31"/>
      <c r="L543" s="34"/>
      <c r="M543" s="35"/>
      <c r="N543" s="35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7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</row>
    <row r="544" spans="1:41" ht="23.25" customHeight="1" x14ac:dyDescent="0.2">
      <c r="A544" s="28" t="s">
        <v>541</v>
      </c>
      <c r="B544" s="29"/>
      <c r="C544" s="30"/>
      <c r="D544" s="31"/>
      <c r="E544" s="31"/>
      <c r="F544" s="32" t="str">
        <f t="shared" si="8"/>
        <v xml:space="preserve"> </v>
      </c>
      <c r="G544" s="32"/>
      <c r="H544" s="31"/>
      <c r="I544" s="33"/>
      <c r="J544" s="33"/>
      <c r="K544" s="31"/>
      <c r="L544" s="34"/>
      <c r="M544" s="35"/>
      <c r="N544" s="35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7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</row>
    <row r="545" spans="1:41" ht="23.25" customHeight="1" x14ac:dyDescent="0.2">
      <c r="A545" s="28" t="s">
        <v>542</v>
      </c>
      <c r="B545" s="29"/>
      <c r="C545" s="30"/>
      <c r="D545" s="31"/>
      <c r="E545" s="31"/>
      <c r="F545" s="32" t="str">
        <f t="shared" si="8"/>
        <v xml:space="preserve"> </v>
      </c>
      <c r="G545" s="32"/>
      <c r="H545" s="31"/>
      <c r="I545" s="33"/>
      <c r="J545" s="33"/>
      <c r="K545" s="31"/>
      <c r="L545" s="34"/>
      <c r="M545" s="35"/>
      <c r="N545" s="35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7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</row>
    <row r="546" spans="1:41" ht="23.25" customHeight="1" x14ac:dyDescent="0.2">
      <c r="A546" s="28" t="s">
        <v>543</v>
      </c>
      <c r="B546" s="29"/>
      <c r="C546" s="30"/>
      <c r="D546" s="31"/>
      <c r="E546" s="31"/>
      <c r="F546" s="32" t="str">
        <f t="shared" si="8"/>
        <v xml:space="preserve"> </v>
      </c>
      <c r="G546" s="32"/>
      <c r="H546" s="31"/>
      <c r="I546" s="33"/>
      <c r="J546" s="33"/>
      <c r="K546" s="31"/>
      <c r="L546" s="34"/>
      <c r="M546" s="35"/>
      <c r="N546" s="35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7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</row>
    <row r="547" spans="1:41" ht="23.25" customHeight="1" x14ac:dyDescent="0.2">
      <c r="A547" s="28" t="s">
        <v>544</v>
      </c>
      <c r="B547" s="29"/>
      <c r="C547" s="30"/>
      <c r="D547" s="31"/>
      <c r="E547" s="31"/>
      <c r="F547" s="32" t="str">
        <f t="shared" si="8"/>
        <v xml:space="preserve"> </v>
      </c>
      <c r="G547" s="32"/>
      <c r="H547" s="31"/>
      <c r="I547" s="33"/>
      <c r="J547" s="33"/>
      <c r="K547" s="31"/>
      <c r="L547" s="34"/>
      <c r="M547" s="35"/>
      <c r="N547" s="35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7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</row>
    <row r="548" spans="1:41" ht="23.25" customHeight="1" x14ac:dyDescent="0.2">
      <c r="A548" s="28" t="s">
        <v>545</v>
      </c>
      <c r="B548" s="29"/>
      <c r="C548" s="30"/>
      <c r="D548" s="31"/>
      <c r="E548" s="31"/>
      <c r="F548" s="32" t="str">
        <f t="shared" si="8"/>
        <v xml:space="preserve"> </v>
      </c>
      <c r="G548" s="32"/>
      <c r="H548" s="31"/>
      <c r="I548" s="33"/>
      <c r="J548" s="33"/>
      <c r="K548" s="31"/>
      <c r="L548" s="34"/>
      <c r="M548" s="35"/>
      <c r="N548" s="35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7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</row>
    <row r="549" spans="1:41" ht="23.25" customHeight="1" x14ac:dyDescent="0.2">
      <c r="A549" s="28" t="s">
        <v>546</v>
      </c>
      <c r="B549" s="29"/>
      <c r="C549" s="30"/>
      <c r="D549" s="31"/>
      <c r="E549" s="31"/>
      <c r="F549" s="32" t="str">
        <f t="shared" si="8"/>
        <v xml:space="preserve"> </v>
      </c>
      <c r="G549" s="32"/>
      <c r="H549" s="31"/>
      <c r="I549" s="33"/>
      <c r="J549" s="33"/>
      <c r="K549" s="31"/>
      <c r="L549" s="34"/>
      <c r="M549" s="35"/>
      <c r="N549" s="35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7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</row>
    <row r="550" spans="1:41" ht="23.25" customHeight="1" x14ac:dyDescent="0.2">
      <c r="A550" s="28" t="s">
        <v>547</v>
      </c>
      <c r="B550" s="29"/>
      <c r="C550" s="30"/>
      <c r="D550" s="31"/>
      <c r="E550" s="31"/>
      <c r="F550" s="32" t="str">
        <f t="shared" si="8"/>
        <v xml:space="preserve"> </v>
      </c>
      <c r="G550" s="32"/>
      <c r="H550" s="31"/>
      <c r="I550" s="33"/>
      <c r="J550" s="33"/>
      <c r="K550" s="31"/>
      <c r="L550" s="34"/>
      <c r="M550" s="35"/>
      <c r="N550" s="35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7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</row>
    <row r="551" spans="1:41" ht="23.25" customHeight="1" x14ac:dyDescent="0.2">
      <c r="A551" s="28" t="s">
        <v>548</v>
      </c>
      <c r="B551" s="29"/>
      <c r="C551" s="30"/>
      <c r="D551" s="31"/>
      <c r="E551" s="31"/>
      <c r="F551" s="32" t="str">
        <f t="shared" si="8"/>
        <v xml:space="preserve"> </v>
      </c>
      <c r="G551" s="32"/>
      <c r="H551" s="31"/>
      <c r="I551" s="33"/>
      <c r="J551" s="33"/>
      <c r="K551" s="31"/>
      <c r="L551" s="34"/>
      <c r="M551" s="35"/>
      <c r="N551" s="35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7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</row>
    <row r="552" spans="1:41" ht="23.25" customHeight="1" x14ac:dyDescent="0.2">
      <c r="A552" s="28" t="s">
        <v>549</v>
      </c>
      <c r="B552" s="29"/>
      <c r="C552" s="30"/>
      <c r="D552" s="31"/>
      <c r="E552" s="31"/>
      <c r="F552" s="32" t="str">
        <f t="shared" si="8"/>
        <v xml:space="preserve"> </v>
      </c>
      <c r="G552" s="32"/>
      <c r="H552" s="31"/>
      <c r="I552" s="33"/>
      <c r="J552" s="33"/>
      <c r="K552" s="31"/>
      <c r="L552" s="34"/>
      <c r="M552" s="35"/>
      <c r="N552" s="35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7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</row>
    <row r="553" spans="1:41" ht="23.25" customHeight="1" x14ac:dyDescent="0.2">
      <c r="A553" s="28" t="s">
        <v>550</v>
      </c>
      <c r="B553" s="29"/>
      <c r="C553" s="30"/>
      <c r="D553" s="31"/>
      <c r="E553" s="31"/>
      <c r="F553" s="32" t="str">
        <f t="shared" si="8"/>
        <v xml:space="preserve"> </v>
      </c>
      <c r="G553" s="32"/>
      <c r="H553" s="31"/>
      <c r="I553" s="33"/>
      <c r="J553" s="33"/>
      <c r="K553" s="31"/>
      <c r="L553" s="34"/>
      <c r="M553" s="35"/>
      <c r="N553" s="35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7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</row>
    <row r="554" spans="1:41" ht="23.25" customHeight="1" x14ac:dyDescent="0.2">
      <c r="A554" s="28" t="s">
        <v>551</v>
      </c>
      <c r="B554" s="29"/>
      <c r="C554" s="30"/>
      <c r="D554" s="31"/>
      <c r="E554" s="31"/>
      <c r="F554" s="32" t="str">
        <f t="shared" si="8"/>
        <v xml:space="preserve"> </v>
      </c>
      <c r="G554" s="32"/>
      <c r="H554" s="31"/>
      <c r="I554" s="33"/>
      <c r="J554" s="33"/>
      <c r="K554" s="31"/>
      <c r="L554" s="34"/>
      <c r="M554" s="35"/>
      <c r="N554" s="35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7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</row>
    <row r="555" spans="1:41" ht="23.25" customHeight="1" x14ac:dyDescent="0.2">
      <c r="A555" s="28" t="s">
        <v>552</v>
      </c>
      <c r="B555" s="29"/>
      <c r="C555" s="30"/>
      <c r="D555" s="31"/>
      <c r="E555" s="31"/>
      <c r="F555" s="32" t="str">
        <f t="shared" si="8"/>
        <v xml:space="preserve"> </v>
      </c>
      <c r="G555" s="32"/>
      <c r="H555" s="31"/>
      <c r="I555" s="33"/>
      <c r="J555" s="33"/>
      <c r="K555" s="31"/>
      <c r="L555" s="34"/>
      <c r="M555" s="35"/>
      <c r="N555" s="35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7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</row>
    <row r="556" spans="1:41" ht="23.25" customHeight="1" x14ac:dyDescent="0.2">
      <c r="A556" s="28" t="s">
        <v>553</v>
      </c>
      <c r="B556" s="29"/>
      <c r="C556" s="30"/>
      <c r="D556" s="31"/>
      <c r="E556" s="31"/>
      <c r="F556" s="32" t="str">
        <f t="shared" si="8"/>
        <v xml:space="preserve"> </v>
      </c>
      <c r="G556" s="32"/>
      <c r="H556" s="31"/>
      <c r="I556" s="33"/>
      <c r="J556" s="33"/>
      <c r="K556" s="31"/>
      <c r="L556" s="34"/>
      <c r="M556" s="35"/>
      <c r="N556" s="35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7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</row>
    <row r="557" spans="1:41" ht="23.25" customHeight="1" x14ac:dyDescent="0.2">
      <c r="A557" s="28" t="s">
        <v>554</v>
      </c>
      <c r="B557" s="29"/>
      <c r="C557" s="30"/>
      <c r="D557" s="31"/>
      <c r="E557" s="31"/>
      <c r="F557" s="32" t="str">
        <f t="shared" si="8"/>
        <v xml:space="preserve"> </v>
      </c>
      <c r="G557" s="32"/>
      <c r="H557" s="31"/>
      <c r="I557" s="33"/>
      <c r="J557" s="33"/>
      <c r="K557" s="31"/>
      <c r="L557" s="34"/>
      <c r="M557" s="35"/>
      <c r="N557" s="35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7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</row>
    <row r="558" spans="1:41" ht="23.25" customHeight="1" x14ac:dyDescent="0.2">
      <c r="A558" s="28" t="s">
        <v>555</v>
      </c>
      <c r="B558" s="29"/>
      <c r="C558" s="30"/>
      <c r="D558" s="31"/>
      <c r="E558" s="31"/>
      <c r="F558" s="32" t="str">
        <f t="shared" si="8"/>
        <v xml:space="preserve"> </v>
      </c>
      <c r="G558" s="32"/>
      <c r="H558" s="31"/>
      <c r="I558" s="33"/>
      <c r="J558" s="33"/>
      <c r="K558" s="31"/>
      <c r="L558" s="34"/>
      <c r="M558" s="35"/>
      <c r="N558" s="35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7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</row>
    <row r="559" spans="1:41" ht="23.25" customHeight="1" x14ac:dyDescent="0.2">
      <c r="A559" s="28" t="s">
        <v>556</v>
      </c>
      <c r="B559" s="29"/>
      <c r="C559" s="30"/>
      <c r="D559" s="31"/>
      <c r="E559" s="31"/>
      <c r="F559" s="32" t="str">
        <f t="shared" si="8"/>
        <v xml:space="preserve"> </v>
      </c>
      <c r="G559" s="32"/>
      <c r="H559" s="31"/>
      <c r="I559" s="33"/>
      <c r="J559" s="33"/>
      <c r="K559" s="31"/>
      <c r="L559" s="34"/>
      <c r="M559" s="35"/>
      <c r="N559" s="35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7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</row>
    <row r="560" spans="1:41" ht="23.25" customHeight="1" x14ac:dyDescent="0.2">
      <c r="A560" s="28" t="s">
        <v>557</v>
      </c>
      <c r="B560" s="29"/>
      <c r="C560" s="30"/>
      <c r="D560" s="31"/>
      <c r="E560" s="31"/>
      <c r="F560" s="32" t="str">
        <f t="shared" si="8"/>
        <v xml:space="preserve"> </v>
      </c>
      <c r="G560" s="32"/>
      <c r="H560" s="31"/>
      <c r="I560" s="33"/>
      <c r="J560" s="33"/>
      <c r="K560" s="31"/>
      <c r="L560" s="34"/>
      <c r="M560" s="35"/>
      <c r="N560" s="35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7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</row>
    <row r="561" spans="1:41" ht="23.25" customHeight="1" x14ac:dyDescent="0.2">
      <c r="A561" s="28" t="s">
        <v>558</v>
      </c>
      <c r="B561" s="29"/>
      <c r="C561" s="30"/>
      <c r="D561" s="31"/>
      <c r="E561" s="31"/>
      <c r="F561" s="32" t="str">
        <f t="shared" si="8"/>
        <v xml:space="preserve"> </v>
      </c>
      <c r="G561" s="32"/>
      <c r="H561" s="31"/>
      <c r="I561" s="33"/>
      <c r="J561" s="33"/>
      <c r="K561" s="31"/>
      <c r="L561" s="34"/>
      <c r="M561" s="35"/>
      <c r="N561" s="35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7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</row>
    <row r="562" spans="1:41" ht="23.25" customHeight="1" x14ac:dyDescent="0.2">
      <c r="A562" s="28" t="s">
        <v>559</v>
      </c>
      <c r="B562" s="29"/>
      <c r="C562" s="30"/>
      <c r="D562" s="31"/>
      <c r="E562" s="31"/>
      <c r="F562" s="32" t="str">
        <f t="shared" si="8"/>
        <v xml:space="preserve"> </v>
      </c>
      <c r="G562" s="32"/>
      <c r="H562" s="31"/>
      <c r="I562" s="33"/>
      <c r="J562" s="33"/>
      <c r="K562" s="31"/>
      <c r="L562" s="34"/>
      <c r="M562" s="35"/>
      <c r="N562" s="35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7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</row>
    <row r="563" spans="1:41" ht="23.25" customHeight="1" x14ac:dyDescent="0.2">
      <c r="A563" s="28" t="s">
        <v>560</v>
      </c>
      <c r="B563" s="29"/>
      <c r="C563" s="30"/>
      <c r="D563" s="31"/>
      <c r="E563" s="31"/>
      <c r="F563" s="32" t="str">
        <f t="shared" si="8"/>
        <v xml:space="preserve"> </v>
      </c>
      <c r="G563" s="32"/>
      <c r="H563" s="31"/>
      <c r="I563" s="33"/>
      <c r="J563" s="33"/>
      <c r="K563" s="31"/>
      <c r="L563" s="34"/>
      <c r="M563" s="35"/>
      <c r="N563" s="35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7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</row>
    <row r="564" spans="1:41" ht="23.25" customHeight="1" x14ac:dyDescent="0.2">
      <c r="A564" s="28" t="s">
        <v>561</v>
      </c>
      <c r="B564" s="29"/>
      <c r="C564" s="30"/>
      <c r="D564" s="31"/>
      <c r="E564" s="31"/>
      <c r="F564" s="32" t="str">
        <f t="shared" si="8"/>
        <v xml:space="preserve"> </v>
      </c>
      <c r="G564" s="32"/>
      <c r="H564" s="31"/>
      <c r="I564" s="33"/>
      <c r="J564" s="33"/>
      <c r="K564" s="31"/>
      <c r="L564" s="34"/>
      <c r="M564" s="35"/>
      <c r="N564" s="35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7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</row>
    <row r="565" spans="1:41" ht="23.25" customHeight="1" x14ac:dyDescent="0.2">
      <c r="A565" s="28" t="s">
        <v>562</v>
      </c>
      <c r="B565" s="29"/>
      <c r="C565" s="30"/>
      <c r="D565" s="31"/>
      <c r="E565" s="31"/>
      <c r="F565" s="32" t="str">
        <f t="shared" si="8"/>
        <v xml:space="preserve"> </v>
      </c>
      <c r="G565" s="32"/>
      <c r="H565" s="31"/>
      <c r="I565" s="33"/>
      <c r="J565" s="33"/>
      <c r="K565" s="31"/>
      <c r="L565" s="34"/>
      <c r="M565" s="35"/>
      <c r="N565" s="35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7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</row>
    <row r="566" spans="1:41" ht="23.25" customHeight="1" x14ac:dyDescent="0.2">
      <c r="A566" s="28" t="s">
        <v>563</v>
      </c>
      <c r="B566" s="29"/>
      <c r="C566" s="30"/>
      <c r="D566" s="31"/>
      <c r="E566" s="31"/>
      <c r="F566" s="32" t="str">
        <f t="shared" si="8"/>
        <v xml:space="preserve"> </v>
      </c>
      <c r="G566" s="32"/>
      <c r="H566" s="31"/>
      <c r="I566" s="33"/>
      <c r="J566" s="33"/>
      <c r="K566" s="31"/>
      <c r="L566" s="34"/>
      <c r="M566" s="35"/>
      <c r="N566" s="35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7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</row>
    <row r="567" spans="1:41" ht="23.25" customHeight="1" x14ac:dyDescent="0.2">
      <c r="A567" s="28" t="s">
        <v>564</v>
      </c>
      <c r="B567" s="29"/>
      <c r="C567" s="30"/>
      <c r="D567" s="31"/>
      <c r="E567" s="31"/>
      <c r="F567" s="32" t="str">
        <f t="shared" si="8"/>
        <v xml:space="preserve"> </v>
      </c>
      <c r="G567" s="32"/>
      <c r="H567" s="31"/>
      <c r="I567" s="33"/>
      <c r="J567" s="33"/>
      <c r="K567" s="31"/>
      <c r="L567" s="34"/>
      <c r="M567" s="35"/>
      <c r="N567" s="35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7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</row>
    <row r="568" spans="1:41" ht="23.25" customHeight="1" x14ac:dyDescent="0.2">
      <c r="A568" s="28" t="s">
        <v>565</v>
      </c>
      <c r="B568" s="29"/>
      <c r="C568" s="30"/>
      <c r="D568" s="31"/>
      <c r="E568" s="31"/>
      <c r="F568" s="32" t="str">
        <f t="shared" si="8"/>
        <v xml:space="preserve"> </v>
      </c>
      <c r="G568" s="32"/>
      <c r="H568" s="31"/>
      <c r="I568" s="33"/>
      <c r="J568" s="33"/>
      <c r="K568" s="31"/>
      <c r="L568" s="34"/>
      <c r="M568" s="35"/>
      <c r="N568" s="35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7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</row>
    <row r="569" spans="1:41" ht="23.25" customHeight="1" x14ac:dyDescent="0.2">
      <c r="A569" s="28" t="s">
        <v>566</v>
      </c>
      <c r="B569" s="29"/>
      <c r="C569" s="30"/>
      <c r="D569" s="31"/>
      <c r="E569" s="31"/>
      <c r="F569" s="32" t="str">
        <f t="shared" si="8"/>
        <v xml:space="preserve"> </v>
      </c>
      <c r="G569" s="32"/>
      <c r="H569" s="31"/>
      <c r="I569" s="33"/>
      <c r="J569" s="33"/>
      <c r="K569" s="31"/>
      <c r="L569" s="34"/>
      <c r="M569" s="35"/>
      <c r="N569" s="35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7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</row>
    <row r="570" spans="1:41" ht="23.25" customHeight="1" x14ac:dyDescent="0.2">
      <c r="A570" s="28" t="s">
        <v>567</v>
      </c>
      <c r="B570" s="29"/>
      <c r="C570" s="30"/>
      <c r="D570" s="31"/>
      <c r="E570" s="31"/>
      <c r="F570" s="32" t="str">
        <f t="shared" si="8"/>
        <v xml:space="preserve"> </v>
      </c>
      <c r="G570" s="32"/>
      <c r="H570" s="31"/>
      <c r="I570" s="33"/>
      <c r="J570" s="33"/>
      <c r="K570" s="31"/>
      <c r="L570" s="34"/>
      <c r="M570" s="35"/>
      <c r="N570" s="35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7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</row>
    <row r="571" spans="1:41" ht="23.25" customHeight="1" x14ac:dyDescent="0.2">
      <c r="A571" s="28" t="s">
        <v>568</v>
      </c>
      <c r="B571" s="29"/>
      <c r="C571" s="30"/>
      <c r="D571" s="31"/>
      <c r="E571" s="31"/>
      <c r="F571" s="32" t="str">
        <f t="shared" si="8"/>
        <v xml:space="preserve"> </v>
      </c>
      <c r="G571" s="32"/>
      <c r="H571" s="31"/>
      <c r="I571" s="33"/>
      <c r="J571" s="33"/>
      <c r="K571" s="31"/>
      <c r="L571" s="34"/>
      <c r="M571" s="35"/>
      <c r="N571" s="35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7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</row>
    <row r="572" spans="1:41" ht="23.25" customHeight="1" x14ac:dyDescent="0.2">
      <c r="A572" s="28" t="s">
        <v>569</v>
      </c>
      <c r="B572" s="29"/>
      <c r="C572" s="30"/>
      <c r="D572" s="31"/>
      <c r="E572" s="31"/>
      <c r="F572" s="32" t="str">
        <f t="shared" si="8"/>
        <v xml:space="preserve"> </v>
      </c>
      <c r="G572" s="32"/>
      <c r="H572" s="31"/>
      <c r="I572" s="33"/>
      <c r="J572" s="33"/>
      <c r="K572" s="31"/>
      <c r="L572" s="34"/>
      <c r="M572" s="35"/>
      <c r="N572" s="35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7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</row>
    <row r="573" spans="1:41" ht="23.25" customHeight="1" x14ac:dyDescent="0.2">
      <c r="A573" s="28" t="s">
        <v>570</v>
      </c>
      <c r="B573" s="29"/>
      <c r="C573" s="30"/>
      <c r="D573" s="31"/>
      <c r="E573" s="31"/>
      <c r="F573" s="32" t="str">
        <f t="shared" si="8"/>
        <v xml:space="preserve"> </v>
      </c>
      <c r="G573" s="32"/>
      <c r="H573" s="31"/>
      <c r="I573" s="33"/>
      <c r="J573" s="33"/>
      <c r="K573" s="31"/>
      <c r="L573" s="34"/>
      <c r="M573" s="35"/>
      <c r="N573" s="35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7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</row>
    <row r="574" spans="1:41" ht="23.25" customHeight="1" x14ac:dyDescent="0.2">
      <c r="A574" s="28" t="s">
        <v>571</v>
      </c>
      <c r="B574" s="29"/>
      <c r="C574" s="30"/>
      <c r="D574" s="31"/>
      <c r="E574" s="31"/>
      <c r="F574" s="32" t="str">
        <f t="shared" si="8"/>
        <v xml:space="preserve"> </v>
      </c>
      <c r="G574" s="32"/>
      <c r="H574" s="31"/>
      <c r="I574" s="33"/>
      <c r="J574" s="33"/>
      <c r="K574" s="31"/>
      <c r="L574" s="34"/>
      <c r="M574" s="35"/>
      <c r="N574" s="35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7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</row>
    <row r="575" spans="1:41" ht="23.25" customHeight="1" x14ac:dyDescent="0.2">
      <c r="A575" s="28" t="s">
        <v>572</v>
      </c>
      <c r="B575" s="29"/>
      <c r="C575" s="30"/>
      <c r="D575" s="31"/>
      <c r="E575" s="31"/>
      <c r="F575" s="32" t="str">
        <f t="shared" si="8"/>
        <v xml:space="preserve"> </v>
      </c>
      <c r="G575" s="32"/>
      <c r="H575" s="31"/>
      <c r="I575" s="33"/>
      <c r="J575" s="33"/>
      <c r="K575" s="31"/>
      <c r="L575" s="34"/>
      <c r="M575" s="35"/>
      <c r="N575" s="35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7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</row>
    <row r="576" spans="1:41" ht="23.25" customHeight="1" x14ac:dyDescent="0.2">
      <c r="A576" s="28" t="s">
        <v>573</v>
      </c>
      <c r="B576" s="29"/>
      <c r="C576" s="30"/>
      <c r="D576" s="31"/>
      <c r="E576" s="31"/>
      <c r="F576" s="32" t="str">
        <f t="shared" si="8"/>
        <v xml:space="preserve"> </v>
      </c>
      <c r="G576" s="32"/>
      <c r="H576" s="31"/>
      <c r="I576" s="33"/>
      <c r="J576" s="33"/>
      <c r="K576" s="31"/>
      <c r="L576" s="34"/>
      <c r="M576" s="35"/>
      <c r="N576" s="35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7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</row>
    <row r="577" spans="1:41" ht="23.25" customHeight="1" x14ac:dyDescent="0.2">
      <c r="A577" s="28" t="s">
        <v>574</v>
      </c>
      <c r="B577" s="29"/>
      <c r="C577" s="30"/>
      <c r="D577" s="31"/>
      <c r="E577" s="31"/>
      <c r="F577" s="32" t="str">
        <f t="shared" si="8"/>
        <v xml:space="preserve"> </v>
      </c>
      <c r="G577" s="32"/>
      <c r="H577" s="31"/>
      <c r="I577" s="33"/>
      <c r="J577" s="33"/>
      <c r="K577" s="31"/>
      <c r="L577" s="34"/>
      <c r="M577" s="35"/>
      <c r="N577" s="35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7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</row>
    <row r="578" spans="1:41" ht="23.25" customHeight="1" x14ac:dyDescent="0.2">
      <c r="A578" s="28" t="s">
        <v>575</v>
      </c>
      <c r="B578" s="29"/>
      <c r="C578" s="30"/>
      <c r="D578" s="31"/>
      <c r="E578" s="31"/>
      <c r="F578" s="32" t="str">
        <f t="shared" si="8"/>
        <v xml:space="preserve"> </v>
      </c>
      <c r="G578" s="32"/>
      <c r="H578" s="31"/>
      <c r="I578" s="33"/>
      <c r="J578" s="33"/>
      <c r="K578" s="31"/>
      <c r="L578" s="34"/>
      <c r="M578" s="35"/>
      <c r="N578" s="35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7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</row>
    <row r="579" spans="1:41" ht="23.25" customHeight="1" x14ac:dyDescent="0.2">
      <c r="A579" s="28" t="s">
        <v>576</v>
      </c>
      <c r="B579" s="29"/>
      <c r="C579" s="30"/>
      <c r="D579" s="31"/>
      <c r="E579" s="31"/>
      <c r="F579" s="32" t="str">
        <f t="shared" si="8"/>
        <v xml:space="preserve"> </v>
      </c>
      <c r="G579" s="32"/>
      <c r="H579" s="31"/>
      <c r="I579" s="33"/>
      <c r="J579" s="33"/>
      <c r="K579" s="31"/>
      <c r="L579" s="34"/>
      <c r="M579" s="35"/>
      <c r="N579" s="35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7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</row>
    <row r="580" spans="1:41" ht="23.25" customHeight="1" x14ac:dyDescent="0.2">
      <c r="A580" s="28" t="s">
        <v>577</v>
      </c>
      <c r="B580" s="29"/>
      <c r="C580" s="30"/>
      <c r="D580" s="31"/>
      <c r="E580" s="31"/>
      <c r="F580" s="32" t="str">
        <f t="shared" si="8"/>
        <v xml:space="preserve"> </v>
      </c>
      <c r="G580" s="32"/>
      <c r="H580" s="31"/>
      <c r="I580" s="33"/>
      <c r="J580" s="33"/>
      <c r="K580" s="31"/>
      <c r="L580" s="34"/>
      <c r="M580" s="35"/>
      <c r="N580" s="35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  <c r="AA580" s="37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</row>
    <row r="581" spans="1:41" ht="23.25" customHeight="1" x14ac:dyDescent="0.2">
      <c r="A581" s="28" t="s">
        <v>578</v>
      </c>
      <c r="B581" s="29"/>
      <c r="C581" s="30"/>
      <c r="D581" s="31"/>
      <c r="E581" s="31"/>
      <c r="F581" s="32" t="str">
        <f t="shared" si="8"/>
        <v xml:space="preserve"> </v>
      </c>
      <c r="G581" s="32"/>
      <c r="H581" s="31"/>
      <c r="I581" s="33"/>
      <c r="J581" s="33"/>
      <c r="K581" s="31"/>
      <c r="L581" s="34"/>
      <c r="M581" s="35"/>
      <c r="N581" s="35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  <c r="AA581" s="37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</row>
    <row r="582" spans="1:41" ht="23.25" customHeight="1" x14ac:dyDescent="0.2">
      <c r="A582" s="28" t="s">
        <v>579</v>
      </c>
      <c r="B582" s="29"/>
      <c r="C582" s="30"/>
      <c r="D582" s="31"/>
      <c r="E582" s="31"/>
      <c r="F582" s="32" t="str">
        <f t="shared" si="8"/>
        <v xml:space="preserve"> </v>
      </c>
      <c r="G582" s="32"/>
      <c r="H582" s="31"/>
      <c r="I582" s="33"/>
      <c r="J582" s="33"/>
      <c r="K582" s="31"/>
      <c r="L582" s="34"/>
      <c r="M582" s="35"/>
      <c r="N582" s="35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  <c r="AA582" s="37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</row>
    <row r="583" spans="1:41" ht="23.25" customHeight="1" x14ac:dyDescent="0.2">
      <c r="A583" s="28" t="s">
        <v>580</v>
      </c>
      <c r="B583" s="29"/>
      <c r="C583" s="30"/>
      <c r="D583" s="31"/>
      <c r="E583" s="31"/>
      <c r="F583" s="32" t="str">
        <f t="shared" si="8"/>
        <v xml:space="preserve"> </v>
      </c>
      <c r="G583" s="32"/>
      <c r="H583" s="31"/>
      <c r="I583" s="33"/>
      <c r="J583" s="33"/>
      <c r="K583" s="31"/>
      <c r="L583" s="34"/>
      <c r="M583" s="35"/>
      <c r="N583" s="35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  <c r="AA583" s="37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</row>
    <row r="584" spans="1:41" ht="23.25" customHeight="1" x14ac:dyDescent="0.2">
      <c r="A584" s="28" t="s">
        <v>581</v>
      </c>
      <c r="B584" s="29"/>
      <c r="C584" s="30"/>
      <c r="D584" s="31"/>
      <c r="E584" s="31"/>
      <c r="F584" s="32" t="str">
        <f t="shared" ref="F584:F647" si="9">E584&amp;" "&amp;D584</f>
        <v xml:space="preserve"> </v>
      </c>
      <c r="G584" s="32"/>
      <c r="H584" s="31"/>
      <c r="I584" s="33"/>
      <c r="J584" s="33"/>
      <c r="K584" s="31"/>
      <c r="L584" s="34"/>
      <c r="M584" s="35"/>
      <c r="N584" s="35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  <c r="AA584" s="37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</row>
    <row r="585" spans="1:41" ht="23.25" customHeight="1" x14ac:dyDescent="0.2">
      <c r="A585" s="28" t="s">
        <v>582</v>
      </c>
      <c r="B585" s="29"/>
      <c r="C585" s="30"/>
      <c r="D585" s="31"/>
      <c r="E585" s="31"/>
      <c r="F585" s="32" t="str">
        <f t="shared" si="9"/>
        <v xml:space="preserve"> </v>
      </c>
      <c r="G585" s="32"/>
      <c r="H585" s="31"/>
      <c r="I585" s="33"/>
      <c r="J585" s="33"/>
      <c r="K585" s="31"/>
      <c r="L585" s="34"/>
      <c r="M585" s="35"/>
      <c r="N585" s="35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  <c r="AA585" s="37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</row>
    <row r="586" spans="1:41" ht="23.25" customHeight="1" x14ac:dyDescent="0.2">
      <c r="A586" s="28" t="s">
        <v>583</v>
      </c>
      <c r="B586" s="29"/>
      <c r="C586" s="30"/>
      <c r="D586" s="31"/>
      <c r="E586" s="31"/>
      <c r="F586" s="32" t="str">
        <f t="shared" si="9"/>
        <v xml:space="preserve"> </v>
      </c>
      <c r="G586" s="32"/>
      <c r="H586" s="31"/>
      <c r="I586" s="33"/>
      <c r="J586" s="33"/>
      <c r="K586" s="31"/>
      <c r="L586" s="34"/>
      <c r="M586" s="35"/>
      <c r="N586" s="35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  <c r="AA586" s="37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</row>
    <row r="587" spans="1:41" ht="23.25" customHeight="1" x14ac:dyDescent="0.2">
      <c r="A587" s="28" t="s">
        <v>584</v>
      </c>
      <c r="B587" s="29"/>
      <c r="C587" s="30"/>
      <c r="D587" s="31"/>
      <c r="E587" s="31"/>
      <c r="F587" s="32" t="str">
        <f t="shared" si="9"/>
        <v xml:space="preserve"> </v>
      </c>
      <c r="G587" s="32"/>
      <c r="H587" s="31"/>
      <c r="I587" s="33"/>
      <c r="J587" s="33"/>
      <c r="K587" s="31"/>
      <c r="L587" s="34"/>
      <c r="M587" s="35"/>
      <c r="N587" s="35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  <c r="AA587" s="37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</row>
    <row r="588" spans="1:41" ht="23.25" customHeight="1" x14ac:dyDescent="0.2">
      <c r="A588" s="28" t="s">
        <v>585</v>
      </c>
      <c r="B588" s="29"/>
      <c r="C588" s="30"/>
      <c r="D588" s="31"/>
      <c r="E588" s="31"/>
      <c r="F588" s="32" t="str">
        <f t="shared" si="9"/>
        <v xml:space="preserve"> </v>
      </c>
      <c r="G588" s="32"/>
      <c r="H588" s="31"/>
      <c r="I588" s="33"/>
      <c r="J588" s="33"/>
      <c r="K588" s="31"/>
      <c r="L588" s="34"/>
      <c r="M588" s="35"/>
      <c r="N588" s="35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  <c r="AA588" s="37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</row>
    <row r="589" spans="1:41" ht="23.25" customHeight="1" x14ac:dyDescent="0.2">
      <c r="A589" s="28" t="s">
        <v>586</v>
      </c>
      <c r="B589" s="29"/>
      <c r="C589" s="30"/>
      <c r="D589" s="31"/>
      <c r="E589" s="31"/>
      <c r="F589" s="32" t="str">
        <f t="shared" si="9"/>
        <v xml:space="preserve"> </v>
      </c>
      <c r="G589" s="32"/>
      <c r="H589" s="31"/>
      <c r="I589" s="33"/>
      <c r="J589" s="33"/>
      <c r="K589" s="31"/>
      <c r="L589" s="34"/>
      <c r="M589" s="35"/>
      <c r="N589" s="35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7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</row>
    <row r="590" spans="1:41" ht="23.25" customHeight="1" x14ac:dyDescent="0.2">
      <c r="A590" s="28" t="s">
        <v>587</v>
      </c>
      <c r="B590" s="29"/>
      <c r="C590" s="30"/>
      <c r="D590" s="31"/>
      <c r="E590" s="31"/>
      <c r="F590" s="32" t="str">
        <f t="shared" si="9"/>
        <v xml:space="preserve"> </v>
      </c>
      <c r="G590" s="32"/>
      <c r="H590" s="31"/>
      <c r="I590" s="33"/>
      <c r="J590" s="33"/>
      <c r="K590" s="31"/>
      <c r="L590" s="34"/>
      <c r="M590" s="35"/>
      <c r="N590" s="35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7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</row>
    <row r="591" spans="1:41" ht="23.25" customHeight="1" x14ac:dyDescent="0.2">
      <c r="A591" s="28" t="s">
        <v>588</v>
      </c>
      <c r="B591" s="29"/>
      <c r="C591" s="30"/>
      <c r="D591" s="31"/>
      <c r="E591" s="31"/>
      <c r="F591" s="32" t="str">
        <f t="shared" si="9"/>
        <v xml:space="preserve"> </v>
      </c>
      <c r="G591" s="32"/>
      <c r="H591" s="31"/>
      <c r="I591" s="33"/>
      <c r="J591" s="33"/>
      <c r="K591" s="31"/>
      <c r="L591" s="34"/>
      <c r="M591" s="35"/>
      <c r="N591" s="35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7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</row>
    <row r="592" spans="1:41" ht="23.25" customHeight="1" x14ac:dyDescent="0.2">
      <c r="A592" s="28" t="s">
        <v>589</v>
      </c>
      <c r="B592" s="29"/>
      <c r="C592" s="30"/>
      <c r="D592" s="31"/>
      <c r="E592" s="31"/>
      <c r="F592" s="32" t="str">
        <f t="shared" si="9"/>
        <v xml:space="preserve"> </v>
      </c>
      <c r="G592" s="32"/>
      <c r="H592" s="31"/>
      <c r="I592" s="33"/>
      <c r="J592" s="33"/>
      <c r="K592" s="31"/>
      <c r="L592" s="34"/>
      <c r="M592" s="35"/>
      <c r="N592" s="35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7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</row>
    <row r="593" spans="1:41" ht="23.25" customHeight="1" x14ac:dyDescent="0.2">
      <c r="A593" s="28" t="s">
        <v>590</v>
      </c>
      <c r="B593" s="29"/>
      <c r="C593" s="30"/>
      <c r="D593" s="31"/>
      <c r="E593" s="31"/>
      <c r="F593" s="32" t="str">
        <f t="shared" si="9"/>
        <v xml:space="preserve"> </v>
      </c>
      <c r="G593" s="32"/>
      <c r="H593" s="31"/>
      <c r="I593" s="33"/>
      <c r="J593" s="33"/>
      <c r="K593" s="31"/>
      <c r="L593" s="34"/>
      <c r="M593" s="35"/>
      <c r="N593" s="35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7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</row>
    <row r="594" spans="1:41" ht="23.25" customHeight="1" x14ac:dyDescent="0.2">
      <c r="A594" s="28" t="s">
        <v>591</v>
      </c>
      <c r="B594" s="29"/>
      <c r="C594" s="30"/>
      <c r="D594" s="31"/>
      <c r="E594" s="31"/>
      <c r="F594" s="32" t="str">
        <f t="shared" si="9"/>
        <v xml:space="preserve"> </v>
      </c>
      <c r="G594" s="32"/>
      <c r="H594" s="31"/>
      <c r="I594" s="33"/>
      <c r="J594" s="33"/>
      <c r="K594" s="31"/>
      <c r="L594" s="34"/>
      <c r="M594" s="35"/>
      <c r="N594" s="35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7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</row>
    <row r="595" spans="1:41" ht="23.25" customHeight="1" x14ac:dyDescent="0.2">
      <c r="A595" s="28" t="s">
        <v>592</v>
      </c>
      <c r="B595" s="29"/>
      <c r="C595" s="30"/>
      <c r="D595" s="31"/>
      <c r="E595" s="31"/>
      <c r="F595" s="32" t="str">
        <f t="shared" si="9"/>
        <v xml:space="preserve"> </v>
      </c>
      <c r="G595" s="32"/>
      <c r="H595" s="31"/>
      <c r="I595" s="33"/>
      <c r="J595" s="33"/>
      <c r="K595" s="31"/>
      <c r="L595" s="34"/>
      <c r="M595" s="35"/>
      <c r="N595" s="35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7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</row>
    <row r="596" spans="1:41" ht="23.25" customHeight="1" x14ac:dyDescent="0.2">
      <c r="A596" s="28" t="s">
        <v>593</v>
      </c>
      <c r="B596" s="29"/>
      <c r="C596" s="30"/>
      <c r="D596" s="31"/>
      <c r="E596" s="31"/>
      <c r="F596" s="32" t="str">
        <f t="shared" si="9"/>
        <v xml:space="preserve"> </v>
      </c>
      <c r="G596" s="32"/>
      <c r="H596" s="31"/>
      <c r="I596" s="33"/>
      <c r="J596" s="33"/>
      <c r="K596" s="31"/>
      <c r="L596" s="34"/>
      <c r="M596" s="35"/>
      <c r="N596" s="35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7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</row>
    <row r="597" spans="1:41" ht="23.25" customHeight="1" x14ac:dyDescent="0.2">
      <c r="A597" s="28" t="s">
        <v>594</v>
      </c>
      <c r="B597" s="29"/>
      <c r="C597" s="30"/>
      <c r="D597" s="31"/>
      <c r="E597" s="31"/>
      <c r="F597" s="32" t="str">
        <f t="shared" si="9"/>
        <v xml:space="preserve"> </v>
      </c>
      <c r="G597" s="32"/>
      <c r="H597" s="31"/>
      <c r="I597" s="33"/>
      <c r="J597" s="33"/>
      <c r="K597" s="31"/>
      <c r="L597" s="34"/>
      <c r="M597" s="35"/>
      <c r="N597" s="35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7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</row>
    <row r="598" spans="1:41" ht="23.25" customHeight="1" x14ac:dyDescent="0.2">
      <c r="A598" s="28" t="s">
        <v>595</v>
      </c>
      <c r="B598" s="29"/>
      <c r="C598" s="30"/>
      <c r="D598" s="31"/>
      <c r="E598" s="31"/>
      <c r="F598" s="32" t="str">
        <f t="shared" si="9"/>
        <v xml:space="preserve"> </v>
      </c>
      <c r="G598" s="32"/>
      <c r="H598" s="31"/>
      <c r="I598" s="33"/>
      <c r="J598" s="33"/>
      <c r="K598" s="31"/>
      <c r="L598" s="34"/>
      <c r="M598" s="35"/>
      <c r="N598" s="35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7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</row>
    <row r="599" spans="1:41" ht="23.25" customHeight="1" x14ac:dyDescent="0.2">
      <c r="A599" s="28" t="s">
        <v>596</v>
      </c>
      <c r="B599" s="29"/>
      <c r="C599" s="30"/>
      <c r="D599" s="31"/>
      <c r="E599" s="31"/>
      <c r="F599" s="32" t="str">
        <f t="shared" si="9"/>
        <v xml:space="preserve"> </v>
      </c>
      <c r="G599" s="32"/>
      <c r="H599" s="31"/>
      <c r="I599" s="33"/>
      <c r="J599" s="33"/>
      <c r="K599" s="31"/>
      <c r="L599" s="34"/>
      <c r="M599" s="35"/>
      <c r="N599" s="35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7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</row>
    <row r="600" spans="1:41" ht="23.25" customHeight="1" x14ac:dyDescent="0.2">
      <c r="A600" s="28" t="s">
        <v>597</v>
      </c>
      <c r="B600" s="29"/>
      <c r="C600" s="30"/>
      <c r="D600" s="31"/>
      <c r="E600" s="31"/>
      <c r="F600" s="32" t="str">
        <f t="shared" si="9"/>
        <v xml:space="preserve"> </v>
      </c>
      <c r="G600" s="32"/>
      <c r="H600" s="31"/>
      <c r="I600" s="33"/>
      <c r="J600" s="33"/>
      <c r="K600" s="31"/>
      <c r="L600" s="34"/>
      <c r="M600" s="35"/>
      <c r="N600" s="35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7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</row>
    <row r="601" spans="1:41" ht="23.25" customHeight="1" x14ac:dyDescent="0.2">
      <c r="A601" s="28" t="s">
        <v>598</v>
      </c>
      <c r="B601" s="29"/>
      <c r="C601" s="30"/>
      <c r="D601" s="31"/>
      <c r="E601" s="31"/>
      <c r="F601" s="32" t="str">
        <f t="shared" si="9"/>
        <v xml:space="preserve"> </v>
      </c>
      <c r="G601" s="32"/>
      <c r="H601" s="31"/>
      <c r="I601" s="33"/>
      <c r="J601" s="33"/>
      <c r="K601" s="31"/>
      <c r="L601" s="34"/>
      <c r="M601" s="35"/>
      <c r="N601" s="35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7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</row>
    <row r="602" spans="1:41" ht="23.25" customHeight="1" x14ac:dyDescent="0.2">
      <c r="A602" s="28" t="s">
        <v>599</v>
      </c>
      <c r="B602" s="29"/>
      <c r="C602" s="30"/>
      <c r="D602" s="31"/>
      <c r="E602" s="31"/>
      <c r="F602" s="32" t="str">
        <f t="shared" si="9"/>
        <v xml:space="preserve"> </v>
      </c>
      <c r="G602" s="32"/>
      <c r="H602" s="31"/>
      <c r="I602" s="33"/>
      <c r="J602" s="33"/>
      <c r="K602" s="31"/>
      <c r="L602" s="34"/>
      <c r="M602" s="35"/>
      <c r="N602" s="35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7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</row>
    <row r="603" spans="1:41" ht="23.25" customHeight="1" x14ac:dyDescent="0.2">
      <c r="A603" s="28" t="s">
        <v>600</v>
      </c>
      <c r="B603" s="29"/>
      <c r="C603" s="30"/>
      <c r="D603" s="31"/>
      <c r="E603" s="31"/>
      <c r="F603" s="32" t="str">
        <f t="shared" si="9"/>
        <v xml:space="preserve"> </v>
      </c>
      <c r="G603" s="32"/>
      <c r="H603" s="31"/>
      <c r="I603" s="33"/>
      <c r="J603" s="33"/>
      <c r="K603" s="31"/>
      <c r="L603" s="34"/>
      <c r="M603" s="35"/>
      <c r="N603" s="35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7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</row>
    <row r="604" spans="1:41" ht="23.25" customHeight="1" x14ac:dyDescent="0.2">
      <c r="A604" s="28" t="s">
        <v>601</v>
      </c>
      <c r="B604" s="29"/>
      <c r="C604" s="30"/>
      <c r="D604" s="31"/>
      <c r="E604" s="31"/>
      <c r="F604" s="32" t="str">
        <f t="shared" si="9"/>
        <v xml:space="preserve"> </v>
      </c>
      <c r="G604" s="32"/>
      <c r="H604" s="31"/>
      <c r="I604" s="33"/>
      <c r="J604" s="33"/>
      <c r="K604" s="31"/>
      <c r="L604" s="34"/>
      <c r="M604" s="35"/>
      <c r="N604" s="35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7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</row>
    <row r="605" spans="1:41" ht="23.25" customHeight="1" x14ac:dyDescent="0.2">
      <c r="A605" s="28" t="s">
        <v>602</v>
      </c>
      <c r="B605" s="29"/>
      <c r="C605" s="30"/>
      <c r="D605" s="31"/>
      <c r="E605" s="31"/>
      <c r="F605" s="32" t="str">
        <f t="shared" si="9"/>
        <v xml:space="preserve"> </v>
      </c>
      <c r="G605" s="32"/>
      <c r="H605" s="31"/>
      <c r="I605" s="33"/>
      <c r="J605" s="33"/>
      <c r="K605" s="31"/>
      <c r="L605" s="34"/>
      <c r="M605" s="35"/>
      <c r="N605" s="35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7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</row>
    <row r="606" spans="1:41" ht="23.25" customHeight="1" x14ac:dyDescent="0.2">
      <c r="A606" s="28" t="s">
        <v>603</v>
      </c>
      <c r="B606" s="29"/>
      <c r="C606" s="30"/>
      <c r="D606" s="31"/>
      <c r="E606" s="31"/>
      <c r="F606" s="32" t="str">
        <f t="shared" si="9"/>
        <v xml:space="preserve"> </v>
      </c>
      <c r="G606" s="32"/>
      <c r="H606" s="31"/>
      <c r="I606" s="33"/>
      <c r="J606" s="33"/>
      <c r="K606" s="31"/>
      <c r="L606" s="34"/>
      <c r="M606" s="35"/>
      <c r="N606" s="35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7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</row>
    <row r="607" spans="1:41" ht="23.25" customHeight="1" x14ac:dyDescent="0.2">
      <c r="A607" s="28" t="s">
        <v>604</v>
      </c>
      <c r="B607" s="29"/>
      <c r="C607" s="30"/>
      <c r="D607" s="31"/>
      <c r="E607" s="31"/>
      <c r="F607" s="32" t="str">
        <f t="shared" si="9"/>
        <v xml:space="preserve"> </v>
      </c>
      <c r="G607" s="32"/>
      <c r="H607" s="31"/>
      <c r="I607" s="33"/>
      <c r="J607" s="33"/>
      <c r="K607" s="31"/>
      <c r="L607" s="34"/>
      <c r="M607" s="35"/>
      <c r="N607" s="35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7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</row>
    <row r="608" spans="1:41" ht="23.25" customHeight="1" x14ac:dyDescent="0.2">
      <c r="A608" s="28" t="s">
        <v>605</v>
      </c>
      <c r="B608" s="29"/>
      <c r="C608" s="30"/>
      <c r="D608" s="31"/>
      <c r="E608" s="31"/>
      <c r="F608" s="32" t="str">
        <f t="shared" si="9"/>
        <v xml:space="preserve"> </v>
      </c>
      <c r="G608" s="32"/>
      <c r="H608" s="31"/>
      <c r="I608" s="33"/>
      <c r="J608" s="33"/>
      <c r="K608" s="31"/>
      <c r="L608" s="34"/>
      <c r="M608" s="35"/>
      <c r="N608" s="35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7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</row>
    <row r="609" spans="1:41" ht="23.25" customHeight="1" x14ac:dyDescent="0.2">
      <c r="A609" s="28" t="s">
        <v>606</v>
      </c>
      <c r="B609" s="29"/>
      <c r="C609" s="30"/>
      <c r="D609" s="31"/>
      <c r="E609" s="31"/>
      <c r="F609" s="32" t="str">
        <f t="shared" si="9"/>
        <v xml:space="preserve"> </v>
      </c>
      <c r="G609" s="32"/>
      <c r="H609" s="31"/>
      <c r="I609" s="33"/>
      <c r="J609" s="33"/>
      <c r="K609" s="31"/>
      <c r="L609" s="34"/>
      <c r="M609" s="35"/>
      <c r="N609" s="35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7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</row>
    <row r="610" spans="1:41" ht="23.25" customHeight="1" x14ac:dyDescent="0.2">
      <c r="A610" s="28" t="s">
        <v>607</v>
      </c>
      <c r="B610" s="29"/>
      <c r="C610" s="30"/>
      <c r="D610" s="31"/>
      <c r="E610" s="31"/>
      <c r="F610" s="32" t="str">
        <f t="shared" si="9"/>
        <v xml:space="preserve"> </v>
      </c>
      <c r="G610" s="32"/>
      <c r="H610" s="31"/>
      <c r="I610" s="33"/>
      <c r="J610" s="33"/>
      <c r="K610" s="31"/>
      <c r="L610" s="34"/>
      <c r="M610" s="35"/>
      <c r="N610" s="35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7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</row>
    <row r="611" spans="1:41" ht="23.25" customHeight="1" x14ac:dyDescent="0.2">
      <c r="A611" s="28" t="s">
        <v>608</v>
      </c>
      <c r="B611" s="29"/>
      <c r="C611" s="30"/>
      <c r="D611" s="31"/>
      <c r="E611" s="31"/>
      <c r="F611" s="32" t="str">
        <f t="shared" si="9"/>
        <v xml:space="preserve"> </v>
      </c>
      <c r="G611" s="32"/>
      <c r="H611" s="31"/>
      <c r="I611" s="33"/>
      <c r="J611" s="33"/>
      <c r="K611" s="31"/>
      <c r="L611" s="34"/>
      <c r="M611" s="35"/>
      <c r="N611" s="35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7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</row>
    <row r="612" spans="1:41" ht="23.25" customHeight="1" x14ac:dyDescent="0.2">
      <c r="A612" s="28" t="s">
        <v>609</v>
      </c>
      <c r="B612" s="29"/>
      <c r="C612" s="30"/>
      <c r="D612" s="31"/>
      <c r="E612" s="31"/>
      <c r="F612" s="32" t="str">
        <f t="shared" si="9"/>
        <v xml:space="preserve"> </v>
      </c>
      <c r="G612" s="32"/>
      <c r="H612" s="31"/>
      <c r="I612" s="33"/>
      <c r="J612" s="33"/>
      <c r="K612" s="31"/>
      <c r="L612" s="34"/>
      <c r="M612" s="35"/>
      <c r="N612" s="35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7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</row>
    <row r="613" spans="1:41" ht="23.25" customHeight="1" x14ac:dyDescent="0.2">
      <c r="A613" s="28" t="s">
        <v>610</v>
      </c>
      <c r="B613" s="29"/>
      <c r="C613" s="30"/>
      <c r="D613" s="31"/>
      <c r="E613" s="31"/>
      <c r="F613" s="32" t="str">
        <f t="shared" si="9"/>
        <v xml:space="preserve"> </v>
      </c>
      <c r="G613" s="32"/>
      <c r="H613" s="31"/>
      <c r="I613" s="33"/>
      <c r="J613" s="33"/>
      <c r="K613" s="31"/>
      <c r="L613" s="34"/>
      <c r="M613" s="35"/>
      <c r="N613" s="35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7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</row>
    <row r="614" spans="1:41" ht="23.25" customHeight="1" x14ac:dyDescent="0.2">
      <c r="A614" s="28" t="s">
        <v>611</v>
      </c>
      <c r="B614" s="29"/>
      <c r="C614" s="30"/>
      <c r="D614" s="31"/>
      <c r="E614" s="31"/>
      <c r="F614" s="32" t="str">
        <f t="shared" si="9"/>
        <v xml:space="preserve"> </v>
      </c>
      <c r="G614" s="32"/>
      <c r="H614" s="31"/>
      <c r="I614" s="33"/>
      <c r="J614" s="33"/>
      <c r="K614" s="31"/>
      <c r="L614" s="34"/>
      <c r="M614" s="35"/>
      <c r="N614" s="35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7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</row>
    <row r="615" spans="1:41" ht="23.25" customHeight="1" x14ac:dyDescent="0.2">
      <c r="A615" s="28" t="s">
        <v>612</v>
      </c>
      <c r="B615" s="29"/>
      <c r="C615" s="30"/>
      <c r="D615" s="31"/>
      <c r="E615" s="31"/>
      <c r="F615" s="32" t="str">
        <f t="shared" si="9"/>
        <v xml:space="preserve"> </v>
      </c>
      <c r="G615" s="32"/>
      <c r="H615" s="31"/>
      <c r="I615" s="33"/>
      <c r="J615" s="33"/>
      <c r="K615" s="31"/>
      <c r="L615" s="34"/>
      <c r="M615" s="35"/>
      <c r="N615" s="35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7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</row>
    <row r="616" spans="1:41" ht="23.25" customHeight="1" x14ac:dyDescent="0.2">
      <c r="A616" s="28" t="s">
        <v>613</v>
      </c>
      <c r="B616" s="29"/>
      <c r="C616" s="30"/>
      <c r="D616" s="31"/>
      <c r="E616" s="31"/>
      <c r="F616" s="32" t="str">
        <f t="shared" si="9"/>
        <v xml:space="preserve"> </v>
      </c>
      <c r="G616" s="32"/>
      <c r="H616" s="31"/>
      <c r="I616" s="33"/>
      <c r="J616" s="33"/>
      <c r="K616" s="31"/>
      <c r="L616" s="34"/>
      <c r="M616" s="35"/>
      <c r="N616" s="35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7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</row>
    <row r="617" spans="1:41" ht="23.25" customHeight="1" x14ac:dyDescent="0.2">
      <c r="A617" s="28" t="s">
        <v>614</v>
      </c>
      <c r="B617" s="29"/>
      <c r="C617" s="30"/>
      <c r="D617" s="31"/>
      <c r="E617" s="31"/>
      <c r="F617" s="32" t="str">
        <f t="shared" si="9"/>
        <v xml:space="preserve"> </v>
      </c>
      <c r="G617" s="32"/>
      <c r="H617" s="31"/>
      <c r="I617" s="33"/>
      <c r="J617" s="33"/>
      <c r="K617" s="31"/>
      <c r="L617" s="34"/>
      <c r="M617" s="35"/>
      <c r="N617" s="35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7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</row>
    <row r="618" spans="1:41" ht="23.25" customHeight="1" x14ac:dyDescent="0.2">
      <c r="A618" s="28" t="s">
        <v>615</v>
      </c>
      <c r="B618" s="29"/>
      <c r="C618" s="30"/>
      <c r="D618" s="31"/>
      <c r="E618" s="31"/>
      <c r="F618" s="32" t="str">
        <f t="shared" si="9"/>
        <v xml:space="preserve"> </v>
      </c>
      <c r="G618" s="32"/>
      <c r="H618" s="31"/>
      <c r="I618" s="33"/>
      <c r="J618" s="33"/>
      <c r="K618" s="31"/>
      <c r="L618" s="34"/>
      <c r="M618" s="35"/>
      <c r="N618" s="35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7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</row>
    <row r="619" spans="1:41" ht="23.25" customHeight="1" x14ac:dyDescent="0.2">
      <c r="A619" s="28" t="s">
        <v>616</v>
      </c>
      <c r="B619" s="29"/>
      <c r="C619" s="30"/>
      <c r="D619" s="31"/>
      <c r="E619" s="31"/>
      <c r="F619" s="32" t="str">
        <f t="shared" si="9"/>
        <v xml:space="preserve"> </v>
      </c>
      <c r="G619" s="32"/>
      <c r="H619" s="31"/>
      <c r="I619" s="33"/>
      <c r="J619" s="33"/>
      <c r="K619" s="31"/>
      <c r="L619" s="34"/>
      <c r="M619" s="35"/>
      <c r="N619" s="35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7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</row>
    <row r="620" spans="1:41" ht="23.25" customHeight="1" x14ac:dyDescent="0.2">
      <c r="A620" s="28" t="s">
        <v>617</v>
      </c>
      <c r="B620" s="29"/>
      <c r="C620" s="30"/>
      <c r="D620" s="31"/>
      <c r="E620" s="31"/>
      <c r="F620" s="32" t="str">
        <f t="shared" si="9"/>
        <v xml:space="preserve"> </v>
      </c>
      <c r="G620" s="32"/>
      <c r="H620" s="31"/>
      <c r="I620" s="33"/>
      <c r="J620" s="33"/>
      <c r="K620" s="31"/>
      <c r="L620" s="34"/>
      <c r="M620" s="35"/>
      <c r="N620" s="35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7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</row>
    <row r="621" spans="1:41" ht="23.25" customHeight="1" x14ac:dyDescent="0.2">
      <c r="A621" s="28" t="s">
        <v>618</v>
      </c>
      <c r="B621" s="29"/>
      <c r="C621" s="30"/>
      <c r="D621" s="31"/>
      <c r="E621" s="31"/>
      <c r="F621" s="32" t="str">
        <f t="shared" si="9"/>
        <v xml:space="preserve"> </v>
      </c>
      <c r="G621" s="32"/>
      <c r="H621" s="31"/>
      <c r="I621" s="33"/>
      <c r="J621" s="33"/>
      <c r="K621" s="31"/>
      <c r="L621" s="34"/>
      <c r="M621" s="35"/>
      <c r="N621" s="35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7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</row>
    <row r="622" spans="1:41" ht="23.25" customHeight="1" x14ac:dyDescent="0.2">
      <c r="A622" s="28" t="s">
        <v>619</v>
      </c>
      <c r="B622" s="29"/>
      <c r="C622" s="30"/>
      <c r="D622" s="31"/>
      <c r="E622" s="31"/>
      <c r="F622" s="32" t="str">
        <f t="shared" si="9"/>
        <v xml:space="preserve"> </v>
      </c>
      <c r="G622" s="32"/>
      <c r="H622" s="31"/>
      <c r="I622" s="33"/>
      <c r="J622" s="33"/>
      <c r="K622" s="31"/>
      <c r="L622" s="34"/>
      <c r="M622" s="35"/>
      <c r="N622" s="35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7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</row>
    <row r="623" spans="1:41" ht="23.25" customHeight="1" x14ac:dyDescent="0.2">
      <c r="A623" s="28" t="s">
        <v>620</v>
      </c>
      <c r="B623" s="29"/>
      <c r="C623" s="30"/>
      <c r="D623" s="31"/>
      <c r="E623" s="31"/>
      <c r="F623" s="32" t="str">
        <f t="shared" si="9"/>
        <v xml:space="preserve"> </v>
      </c>
      <c r="G623" s="32"/>
      <c r="H623" s="31"/>
      <c r="I623" s="33"/>
      <c r="J623" s="33"/>
      <c r="K623" s="31"/>
      <c r="L623" s="34"/>
      <c r="M623" s="35"/>
      <c r="N623" s="35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7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</row>
    <row r="624" spans="1:41" ht="23.25" customHeight="1" x14ac:dyDescent="0.2">
      <c r="A624" s="28" t="s">
        <v>621</v>
      </c>
      <c r="B624" s="29"/>
      <c r="C624" s="30"/>
      <c r="D624" s="31"/>
      <c r="E624" s="31"/>
      <c r="F624" s="32" t="str">
        <f t="shared" si="9"/>
        <v xml:space="preserve"> </v>
      </c>
      <c r="G624" s="32"/>
      <c r="H624" s="31"/>
      <c r="I624" s="33"/>
      <c r="J624" s="33"/>
      <c r="K624" s="31"/>
      <c r="L624" s="34"/>
      <c r="M624" s="35"/>
      <c r="N624" s="35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7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</row>
    <row r="625" spans="1:41" ht="23.25" customHeight="1" x14ac:dyDescent="0.2">
      <c r="A625" s="28" t="s">
        <v>622</v>
      </c>
      <c r="B625" s="29"/>
      <c r="C625" s="30"/>
      <c r="D625" s="31"/>
      <c r="E625" s="31"/>
      <c r="F625" s="32" t="str">
        <f t="shared" si="9"/>
        <v xml:space="preserve"> </v>
      </c>
      <c r="G625" s="32"/>
      <c r="H625" s="31"/>
      <c r="I625" s="33"/>
      <c r="J625" s="33"/>
      <c r="K625" s="31"/>
      <c r="L625" s="34"/>
      <c r="M625" s="35"/>
      <c r="N625" s="35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7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</row>
    <row r="626" spans="1:41" ht="23.25" customHeight="1" x14ac:dyDescent="0.2">
      <c r="A626" s="28" t="s">
        <v>623</v>
      </c>
      <c r="B626" s="29"/>
      <c r="C626" s="30"/>
      <c r="D626" s="31"/>
      <c r="E626" s="31"/>
      <c r="F626" s="32" t="str">
        <f t="shared" si="9"/>
        <v xml:space="preserve"> </v>
      </c>
      <c r="G626" s="32"/>
      <c r="H626" s="31"/>
      <c r="I626" s="33"/>
      <c r="J626" s="33"/>
      <c r="K626" s="31"/>
      <c r="L626" s="34"/>
      <c r="M626" s="35"/>
      <c r="N626" s="35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7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</row>
    <row r="627" spans="1:41" ht="23.25" customHeight="1" x14ac:dyDescent="0.2">
      <c r="A627" s="28" t="s">
        <v>624</v>
      </c>
      <c r="B627" s="29"/>
      <c r="C627" s="30"/>
      <c r="D627" s="31"/>
      <c r="E627" s="31"/>
      <c r="F627" s="32" t="str">
        <f t="shared" si="9"/>
        <v xml:space="preserve"> </v>
      </c>
      <c r="G627" s="32"/>
      <c r="H627" s="31"/>
      <c r="I627" s="33"/>
      <c r="J627" s="33"/>
      <c r="K627" s="31"/>
      <c r="L627" s="34"/>
      <c r="M627" s="35"/>
      <c r="N627" s="35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7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</row>
    <row r="628" spans="1:41" ht="23.25" customHeight="1" x14ac:dyDescent="0.2">
      <c r="A628" s="28" t="s">
        <v>625</v>
      </c>
      <c r="B628" s="29"/>
      <c r="C628" s="30"/>
      <c r="D628" s="31"/>
      <c r="E628" s="31"/>
      <c r="F628" s="32" t="str">
        <f t="shared" si="9"/>
        <v xml:space="preserve"> </v>
      </c>
      <c r="G628" s="32"/>
      <c r="H628" s="31"/>
      <c r="I628" s="33"/>
      <c r="J628" s="33"/>
      <c r="K628" s="31"/>
      <c r="L628" s="34"/>
      <c r="M628" s="35"/>
      <c r="N628" s="35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7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</row>
    <row r="629" spans="1:41" ht="23.25" customHeight="1" x14ac:dyDescent="0.2">
      <c r="A629" s="28" t="s">
        <v>626</v>
      </c>
      <c r="B629" s="29"/>
      <c r="C629" s="30"/>
      <c r="D629" s="31"/>
      <c r="E629" s="31"/>
      <c r="F629" s="32" t="str">
        <f t="shared" si="9"/>
        <v xml:space="preserve"> </v>
      </c>
      <c r="G629" s="32"/>
      <c r="H629" s="31"/>
      <c r="I629" s="33"/>
      <c r="J629" s="33"/>
      <c r="K629" s="31"/>
      <c r="L629" s="34"/>
      <c r="M629" s="35"/>
      <c r="N629" s="35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7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</row>
    <row r="630" spans="1:41" ht="23.25" customHeight="1" x14ac:dyDescent="0.2">
      <c r="A630" s="28" t="s">
        <v>627</v>
      </c>
      <c r="B630" s="29"/>
      <c r="C630" s="30"/>
      <c r="D630" s="31"/>
      <c r="E630" s="31"/>
      <c r="F630" s="32" t="str">
        <f t="shared" si="9"/>
        <v xml:space="preserve"> </v>
      </c>
      <c r="G630" s="32"/>
      <c r="H630" s="31"/>
      <c r="I630" s="33"/>
      <c r="J630" s="33"/>
      <c r="K630" s="31"/>
      <c r="L630" s="34"/>
      <c r="M630" s="35"/>
      <c r="N630" s="35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7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</row>
    <row r="631" spans="1:41" ht="23.25" customHeight="1" x14ac:dyDescent="0.2">
      <c r="A631" s="28" t="s">
        <v>628</v>
      </c>
      <c r="B631" s="29"/>
      <c r="C631" s="30"/>
      <c r="D631" s="31"/>
      <c r="E631" s="31"/>
      <c r="F631" s="32" t="str">
        <f t="shared" si="9"/>
        <v xml:space="preserve"> </v>
      </c>
      <c r="G631" s="32"/>
      <c r="H631" s="31"/>
      <c r="I631" s="33"/>
      <c r="J631" s="33"/>
      <c r="K631" s="31"/>
      <c r="L631" s="34"/>
      <c r="M631" s="35"/>
      <c r="N631" s="35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7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</row>
    <row r="632" spans="1:41" ht="23.25" customHeight="1" x14ac:dyDescent="0.2">
      <c r="A632" s="28" t="s">
        <v>629</v>
      </c>
      <c r="B632" s="29"/>
      <c r="C632" s="30"/>
      <c r="D632" s="31"/>
      <c r="E632" s="31"/>
      <c r="F632" s="32" t="str">
        <f t="shared" si="9"/>
        <v xml:space="preserve"> </v>
      </c>
      <c r="G632" s="32"/>
      <c r="H632" s="31"/>
      <c r="I632" s="33"/>
      <c r="J632" s="33"/>
      <c r="K632" s="31"/>
      <c r="L632" s="34"/>
      <c r="M632" s="35"/>
      <c r="N632" s="35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7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</row>
    <row r="633" spans="1:41" ht="23.25" customHeight="1" x14ac:dyDescent="0.2">
      <c r="A633" s="28" t="s">
        <v>630</v>
      </c>
      <c r="B633" s="29"/>
      <c r="C633" s="30"/>
      <c r="D633" s="31"/>
      <c r="E633" s="31"/>
      <c r="F633" s="32" t="str">
        <f t="shared" si="9"/>
        <v xml:space="preserve"> </v>
      </c>
      <c r="G633" s="32"/>
      <c r="H633" s="31"/>
      <c r="I633" s="33"/>
      <c r="J633" s="33"/>
      <c r="K633" s="31"/>
      <c r="L633" s="34"/>
      <c r="M633" s="35"/>
      <c r="N633" s="35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7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</row>
    <row r="634" spans="1:41" ht="23.25" customHeight="1" x14ac:dyDescent="0.2">
      <c r="A634" s="28" t="s">
        <v>631</v>
      </c>
      <c r="B634" s="29"/>
      <c r="C634" s="30"/>
      <c r="D634" s="31"/>
      <c r="E634" s="31"/>
      <c r="F634" s="32" t="str">
        <f t="shared" si="9"/>
        <v xml:space="preserve"> </v>
      </c>
      <c r="G634" s="32"/>
      <c r="H634" s="31"/>
      <c r="I634" s="33"/>
      <c r="J634" s="33"/>
      <c r="K634" s="31"/>
      <c r="L634" s="34"/>
      <c r="M634" s="35"/>
      <c r="N634" s="35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7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</row>
    <row r="635" spans="1:41" ht="23.25" customHeight="1" x14ac:dyDescent="0.2">
      <c r="A635" s="28" t="s">
        <v>632</v>
      </c>
      <c r="B635" s="29"/>
      <c r="C635" s="30"/>
      <c r="D635" s="31"/>
      <c r="E635" s="31"/>
      <c r="F635" s="32" t="str">
        <f t="shared" si="9"/>
        <v xml:space="preserve"> </v>
      </c>
      <c r="G635" s="32"/>
      <c r="H635" s="31"/>
      <c r="I635" s="33"/>
      <c r="J635" s="33"/>
      <c r="K635" s="31"/>
      <c r="L635" s="34"/>
      <c r="M635" s="35"/>
      <c r="N635" s="35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7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</row>
    <row r="636" spans="1:41" ht="23.25" customHeight="1" x14ac:dyDescent="0.2">
      <c r="A636" s="28" t="s">
        <v>633</v>
      </c>
      <c r="B636" s="29"/>
      <c r="C636" s="30"/>
      <c r="D636" s="31"/>
      <c r="E636" s="31"/>
      <c r="F636" s="32" t="str">
        <f t="shared" si="9"/>
        <v xml:space="preserve"> </v>
      </c>
      <c r="G636" s="32"/>
      <c r="H636" s="31"/>
      <c r="I636" s="33"/>
      <c r="J636" s="33"/>
      <c r="K636" s="31"/>
      <c r="L636" s="34"/>
      <c r="M636" s="35"/>
      <c r="N636" s="35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7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</row>
    <row r="637" spans="1:41" ht="23.25" customHeight="1" x14ac:dyDescent="0.2">
      <c r="A637" s="28" t="s">
        <v>634</v>
      </c>
      <c r="B637" s="29"/>
      <c r="C637" s="30"/>
      <c r="D637" s="31"/>
      <c r="E637" s="31"/>
      <c r="F637" s="32" t="str">
        <f t="shared" si="9"/>
        <v xml:space="preserve"> </v>
      </c>
      <c r="G637" s="32"/>
      <c r="H637" s="31"/>
      <c r="I637" s="33"/>
      <c r="J637" s="33"/>
      <c r="K637" s="31"/>
      <c r="L637" s="34"/>
      <c r="M637" s="35"/>
      <c r="N637" s="35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7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</row>
    <row r="638" spans="1:41" ht="23.25" customHeight="1" x14ac:dyDescent="0.2">
      <c r="A638" s="28" t="s">
        <v>635</v>
      </c>
      <c r="B638" s="29"/>
      <c r="C638" s="30"/>
      <c r="D638" s="31"/>
      <c r="E638" s="31"/>
      <c r="F638" s="32" t="str">
        <f t="shared" si="9"/>
        <v xml:space="preserve"> </v>
      </c>
      <c r="G638" s="32"/>
      <c r="H638" s="31"/>
      <c r="I638" s="33"/>
      <c r="J638" s="33"/>
      <c r="K638" s="31"/>
      <c r="L638" s="34"/>
      <c r="M638" s="35"/>
      <c r="N638" s="35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7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</row>
    <row r="639" spans="1:41" ht="23.25" customHeight="1" x14ac:dyDescent="0.2">
      <c r="A639" s="28" t="s">
        <v>636</v>
      </c>
      <c r="B639" s="29"/>
      <c r="C639" s="30"/>
      <c r="D639" s="31"/>
      <c r="E639" s="31"/>
      <c r="F639" s="32" t="str">
        <f t="shared" si="9"/>
        <v xml:space="preserve"> </v>
      </c>
      <c r="G639" s="32"/>
      <c r="H639" s="31"/>
      <c r="I639" s="33"/>
      <c r="J639" s="33"/>
      <c r="K639" s="31"/>
      <c r="L639" s="34"/>
      <c r="M639" s="35"/>
      <c r="N639" s="35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7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</row>
    <row r="640" spans="1:41" ht="23.25" customHeight="1" x14ac:dyDescent="0.2">
      <c r="A640" s="28" t="s">
        <v>637</v>
      </c>
      <c r="B640" s="29"/>
      <c r="C640" s="30"/>
      <c r="D640" s="31"/>
      <c r="E640" s="31"/>
      <c r="F640" s="32" t="str">
        <f t="shared" si="9"/>
        <v xml:space="preserve"> </v>
      </c>
      <c r="G640" s="32"/>
      <c r="H640" s="31"/>
      <c r="I640" s="33"/>
      <c r="J640" s="33"/>
      <c r="K640" s="31"/>
      <c r="L640" s="34"/>
      <c r="M640" s="35"/>
      <c r="N640" s="35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7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</row>
    <row r="641" spans="1:41" ht="23.25" customHeight="1" x14ac:dyDescent="0.2">
      <c r="A641" s="28" t="s">
        <v>638</v>
      </c>
      <c r="B641" s="29"/>
      <c r="C641" s="30"/>
      <c r="D641" s="31"/>
      <c r="E641" s="31"/>
      <c r="F641" s="32" t="str">
        <f t="shared" si="9"/>
        <v xml:space="preserve"> </v>
      </c>
      <c r="G641" s="32"/>
      <c r="H641" s="31"/>
      <c r="I641" s="33"/>
      <c r="J641" s="33"/>
      <c r="K641" s="31"/>
      <c r="L641" s="34"/>
      <c r="M641" s="35"/>
      <c r="N641" s="35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7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</row>
    <row r="642" spans="1:41" ht="23.25" customHeight="1" x14ac:dyDescent="0.2">
      <c r="A642" s="28" t="s">
        <v>639</v>
      </c>
      <c r="B642" s="29"/>
      <c r="C642" s="30"/>
      <c r="D642" s="31"/>
      <c r="E642" s="31"/>
      <c r="F642" s="32" t="str">
        <f t="shared" si="9"/>
        <v xml:space="preserve"> </v>
      </c>
      <c r="G642" s="32"/>
      <c r="H642" s="31"/>
      <c r="I642" s="33"/>
      <c r="J642" s="33"/>
      <c r="K642" s="31"/>
      <c r="L642" s="34"/>
      <c r="M642" s="35"/>
      <c r="N642" s="35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7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</row>
    <row r="643" spans="1:41" ht="23.25" customHeight="1" x14ac:dyDescent="0.2">
      <c r="A643" s="28" t="s">
        <v>640</v>
      </c>
      <c r="B643" s="29"/>
      <c r="C643" s="30"/>
      <c r="D643" s="31"/>
      <c r="E643" s="31"/>
      <c r="F643" s="32" t="str">
        <f t="shared" si="9"/>
        <v xml:space="preserve"> </v>
      </c>
      <c r="G643" s="32"/>
      <c r="H643" s="31"/>
      <c r="I643" s="33"/>
      <c r="J643" s="33"/>
      <c r="K643" s="31"/>
      <c r="L643" s="34"/>
      <c r="M643" s="35"/>
      <c r="N643" s="35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7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</row>
    <row r="644" spans="1:41" ht="23.25" customHeight="1" x14ac:dyDescent="0.2">
      <c r="A644" s="28" t="s">
        <v>641</v>
      </c>
      <c r="B644" s="29"/>
      <c r="C644" s="30"/>
      <c r="D644" s="31"/>
      <c r="E644" s="31"/>
      <c r="F644" s="32" t="str">
        <f t="shared" si="9"/>
        <v xml:space="preserve"> </v>
      </c>
      <c r="G644" s="32"/>
      <c r="H644" s="31"/>
      <c r="I644" s="33"/>
      <c r="J644" s="33"/>
      <c r="K644" s="31"/>
      <c r="L644" s="34"/>
      <c r="M644" s="35"/>
      <c r="N644" s="35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7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</row>
    <row r="645" spans="1:41" ht="23.25" customHeight="1" x14ac:dyDescent="0.2">
      <c r="A645" s="28" t="s">
        <v>642</v>
      </c>
      <c r="B645" s="29"/>
      <c r="C645" s="30"/>
      <c r="D645" s="31"/>
      <c r="E645" s="31"/>
      <c r="F645" s="32" t="str">
        <f t="shared" si="9"/>
        <v xml:space="preserve"> </v>
      </c>
      <c r="G645" s="32"/>
      <c r="H645" s="31"/>
      <c r="I645" s="33"/>
      <c r="J645" s="33"/>
      <c r="K645" s="31"/>
      <c r="L645" s="34"/>
      <c r="M645" s="35"/>
      <c r="N645" s="35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7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</row>
    <row r="646" spans="1:41" ht="23.25" customHeight="1" x14ac:dyDescent="0.2">
      <c r="A646" s="28" t="s">
        <v>643</v>
      </c>
      <c r="B646" s="29"/>
      <c r="C646" s="30"/>
      <c r="D646" s="31"/>
      <c r="E646" s="31"/>
      <c r="F646" s="32" t="str">
        <f t="shared" si="9"/>
        <v xml:space="preserve"> </v>
      </c>
      <c r="G646" s="32"/>
      <c r="H646" s="31"/>
      <c r="I646" s="33"/>
      <c r="J646" s="33"/>
      <c r="K646" s="31"/>
      <c r="L646" s="34"/>
      <c r="M646" s="35"/>
      <c r="N646" s="35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7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</row>
    <row r="647" spans="1:41" ht="23.25" customHeight="1" x14ac:dyDescent="0.2">
      <c r="A647" s="28" t="s">
        <v>644</v>
      </c>
      <c r="B647" s="29"/>
      <c r="C647" s="30"/>
      <c r="D647" s="31"/>
      <c r="E647" s="31"/>
      <c r="F647" s="32" t="str">
        <f t="shared" si="9"/>
        <v xml:space="preserve"> </v>
      </c>
      <c r="G647" s="32"/>
      <c r="H647" s="31"/>
      <c r="I647" s="33"/>
      <c r="J647" s="33"/>
      <c r="K647" s="31"/>
      <c r="L647" s="34"/>
      <c r="M647" s="35"/>
      <c r="N647" s="35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7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</row>
    <row r="648" spans="1:41" ht="23.25" customHeight="1" x14ac:dyDescent="0.2">
      <c r="A648" s="28" t="s">
        <v>645</v>
      </c>
      <c r="B648" s="29"/>
      <c r="C648" s="30"/>
      <c r="D648" s="31"/>
      <c r="E648" s="31"/>
      <c r="F648" s="32" t="str">
        <f t="shared" ref="F648:F711" si="10">E648&amp;" "&amp;D648</f>
        <v xml:space="preserve"> </v>
      </c>
      <c r="G648" s="32"/>
      <c r="H648" s="31"/>
      <c r="I648" s="33"/>
      <c r="J648" s="33"/>
      <c r="K648" s="31"/>
      <c r="L648" s="34"/>
      <c r="M648" s="35"/>
      <c r="N648" s="35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7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</row>
    <row r="649" spans="1:41" ht="23.25" customHeight="1" x14ac:dyDescent="0.2">
      <c r="A649" s="28" t="s">
        <v>646</v>
      </c>
      <c r="B649" s="29"/>
      <c r="C649" s="30"/>
      <c r="D649" s="31"/>
      <c r="E649" s="31"/>
      <c r="F649" s="32" t="str">
        <f t="shared" si="10"/>
        <v xml:space="preserve"> </v>
      </c>
      <c r="G649" s="32"/>
      <c r="H649" s="31"/>
      <c r="I649" s="33"/>
      <c r="J649" s="33"/>
      <c r="K649" s="31"/>
      <c r="L649" s="34"/>
      <c r="M649" s="35"/>
      <c r="N649" s="35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7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</row>
    <row r="650" spans="1:41" ht="23.25" customHeight="1" x14ac:dyDescent="0.2">
      <c r="A650" s="28" t="s">
        <v>647</v>
      </c>
      <c r="B650" s="29"/>
      <c r="C650" s="30"/>
      <c r="D650" s="31"/>
      <c r="E650" s="31"/>
      <c r="F650" s="32" t="str">
        <f t="shared" si="10"/>
        <v xml:space="preserve"> </v>
      </c>
      <c r="G650" s="32"/>
      <c r="H650" s="31"/>
      <c r="I650" s="33"/>
      <c r="J650" s="33"/>
      <c r="K650" s="31"/>
      <c r="L650" s="34"/>
      <c r="M650" s="35"/>
      <c r="N650" s="35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7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</row>
    <row r="651" spans="1:41" ht="23.25" customHeight="1" x14ac:dyDescent="0.2">
      <c r="A651" s="28" t="s">
        <v>648</v>
      </c>
      <c r="B651" s="29"/>
      <c r="C651" s="30"/>
      <c r="D651" s="31"/>
      <c r="E651" s="31"/>
      <c r="F651" s="32" t="str">
        <f t="shared" si="10"/>
        <v xml:space="preserve"> </v>
      </c>
      <c r="G651" s="32"/>
      <c r="H651" s="31"/>
      <c r="I651" s="33"/>
      <c r="J651" s="33"/>
      <c r="K651" s="31"/>
      <c r="L651" s="34"/>
      <c r="M651" s="35"/>
      <c r="N651" s="35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7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</row>
    <row r="652" spans="1:41" ht="23.25" customHeight="1" x14ac:dyDescent="0.2">
      <c r="A652" s="28" t="s">
        <v>649</v>
      </c>
      <c r="B652" s="29"/>
      <c r="C652" s="30"/>
      <c r="D652" s="31"/>
      <c r="E652" s="31"/>
      <c r="F652" s="32" t="str">
        <f t="shared" si="10"/>
        <v xml:space="preserve"> </v>
      </c>
      <c r="G652" s="32"/>
      <c r="H652" s="31"/>
      <c r="I652" s="33"/>
      <c r="J652" s="33"/>
      <c r="K652" s="31"/>
      <c r="L652" s="34"/>
      <c r="M652" s="35"/>
      <c r="N652" s="35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7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</row>
    <row r="653" spans="1:41" ht="23.25" customHeight="1" x14ac:dyDescent="0.2">
      <c r="A653" s="28" t="s">
        <v>650</v>
      </c>
      <c r="B653" s="29"/>
      <c r="C653" s="30"/>
      <c r="D653" s="31"/>
      <c r="E653" s="31"/>
      <c r="F653" s="32" t="str">
        <f t="shared" si="10"/>
        <v xml:space="preserve"> </v>
      </c>
      <c r="G653" s="32"/>
      <c r="H653" s="31"/>
      <c r="I653" s="33"/>
      <c r="J653" s="33"/>
      <c r="K653" s="31"/>
      <c r="L653" s="34"/>
      <c r="M653" s="35"/>
      <c r="N653" s="35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7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</row>
    <row r="654" spans="1:41" ht="23.25" customHeight="1" x14ac:dyDescent="0.2">
      <c r="A654" s="28" t="s">
        <v>651</v>
      </c>
      <c r="B654" s="29"/>
      <c r="C654" s="30"/>
      <c r="D654" s="31"/>
      <c r="E654" s="31"/>
      <c r="F654" s="32" t="str">
        <f t="shared" si="10"/>
        <v xml:space="preserve"> </v>
      </c>
      <c r="G654" s="32"/>
      <c r="H654" s="31"/>
      <c r="I654" s="33"/>
      <c r="J654" s="33"/>
      <c r="K654" s="31"/>
      <c r="L654" s="34"/>
      <c r="M654" s="35"/>
      <c r="N654" s="35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7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</row>
    <row r="655" spans="1:41" ht="23.25" customHeight="1" x14ac:dyDescent="0.2">
      <c r="A655" s="28" t="s">
        <v>652</v>
      </c>
      <c r="B655" s="29"/>
      <c r="C655" s="30"/>
      <c r="D655" s="31"/>
      <c r="E655" s="31"/>
      <c r="F655" s="32" t="str">
        <f t="shared" si="10"/>
        <v xml:space="preserve"> </v>
      </c>
      <c r="G655" s="32"/>
      <c r="H655" s="31"/>
      <c r="I655" s="33"/>
      <c r="J655" s="33"/>
      <c r="K655" s="31"/>
      <c r="L655" s="34"/>
      <c r="M655" s="35"/>
      <c r="N655" s="35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7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</row>
    <row r="656" spans="1:41" ht="23.25" customHeight="1" x14ac:dyDescent="0.2">
      <c r="A656" s="28" t="s">
        <v>653</v>
      </c>
      <c r="B656" s="29"/>
      <c r="C656" s="30"/>
      <c r="D656" s="31"/>
      <c r="E656" s="31"/>
      <c r="F656" s="32" t="str">
        <f t="shared" si="10"/>
        <v xml:space="preserve"> </v>
      </c>
      <c r="G656" s="32"/>
      <c r="H656" s="31"/>
      <c r="I656" s="33"/>
      <c r="J656" s="33"/>
      <c r="K656" s="31"/>
      <c r="L656" s="34"/>
      <c r="M656" s="35"/>
      <c r="N656" s="35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7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</row>
    <row r="657" spans="1:41" ht="23.25" customHeight="1" x14ac:dyDescent="0.2">
      <c r="A657" s="28" t="s">
        <v>654</v>
      </c>
      <c r="B657" s="29"/>
      <c r="C657" s="30"/>
      <c r="D657" s="31"/>
      <c r="E657" s="31"/>
      <c r="F657" s="32" t="str">
        <f t="shared" si="10"/>
        <v xml:space="preserve"> </v>
      </c>
      <c r="G657" s="32"/>
      <c r="H657" s="31"/>
      <c r="I657" s="33"/>
      <c r="J657" s="33"/>
      <c r="K657" s="31"/>
      <c r="L657" s="34"/>
      <c r="M657" s="35"/>
      <c r="N657" s="35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7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</row>
    <row r="658" spans="1:41" ht="23.25" customHeight="1" x14ac:dyDescent="0.2">
      <c r="A658" s="28" t="s">
        <v>655</v>
      </c>
      <c r="B658" s="29"/>
      <c r="C658" s="30"/>
      <c r="D658" s="31"/>
      <c r="E658" s="31"/>
      <c r="F658" s="32" t="str">
        <f t="shared" si="10"/>
        <v xml:space="preserve"> </v>
      </c>
      <c r="G658" s="32"/>
      <c r="H658" s="31"/>
      <c r="I658" s="33"/>
      <c r="J658" s="33"/>
      <c r="K658" s="31"/>
      <c r="L658" s="34"/>
      <c r="M658" s="35"/>
      <c r="N658" s="35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7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</row>
    <row r="659" spans="1:41" ht="23.25" customHeight="1" x14ac:dyDescent="0.2">
      <c r="A659" s="28" t="s">
        <v>656</v>
      </c>
      <c r="B659" s="29"/>
      <c r="C659" s="30"/>
      <c r="D659" s="31"/>
      <c r="E659" s="31"/>
      <c r="F659" s="32" t="str">
        <f t="shared" si="10"/>
        <v xml:space="preserve"> </v>
      </c>
      <c r="G659" s="32"/>
      <c r="H659" s="31"/>
      <c r="I659" s="33"/>
      <c r="J659" s="33"/>
      <c r="K659" s="31"/>
      <c r="L659" s="34"/>
      <c r="M659" s="35"/>
      <c r="N659" s="35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7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</row>
    <row r="660" spans="1:41" ht="23.25" customHeight="1" x14ac:dyDescent="0.2">
      <c r="A660" s="28" t="s">
        <v>657</v>
      </c>
      <c r="B660" s="29"/>
      <c r="C660" s="30"/>
      <c r="D660" s="31"/>
      <c r="E660" s="31"/>
      <c r="F660" s="32" t="str">
        <f t="shared" si="10"/>
        <v xml:space="preserve"> </v>
      </c>
      <c r="G660" s="32"/>
      <c r="H660" s="31"/>
      <c r="I660" s="33"/>
      <c r="J660" s="33"/>
      <c r="K660" s="31"/>
      <c r="L660" s="34"/>
      <c r="M660" s="35"/>
      <c r="N660" s="35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7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</row>
    <row r="661" spans="1:41" ht="23.25" customHeight="1" x14ac:dyDescent="0.2">
      <c r="A661" s="28" t="s">
        <v>658</v>
      </c>
      <c r="B661" s="29"/>
      <c r="C661" s="30"/>
      <c r="D661" s="31"/>
      <c r="E661" s="31"/>
      <c r="F661" s="32" t="str">
        <f t="shared" si="10"/>
        <v xml:space="preserve"> </v>
      </c>
      <c r="G661" s="32"/>
      <c r="H661" s="31"/>
      <c r="I661" s="33"/>
      <c r="J661" s="33"/>
      <c r="K661" s="31"/>
      <c r="L661" s="34"/>
      <c r="M661" s="35"/>
      <c r="N661" s="35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7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</row>
    <row r="662" spans="1:41" ht="23.25" customHeight="1" x14ac:dyDescent="0.2">
      <c r="A662" s="28" t="s">
        <v>659</v>
      </c>
      <c r="B662" s="29"/>
      <c r="C662" s="30"/>
      <c r="D662" s="31"/>
      <c r="E662" s="31"/>
      <c r="F662" s="32" t="str">
        <f t="shared" si="10"/>
        <v xml:space="preserve"> </v>
      </c>
      <c r="G662" s="32"/>
      <c r="H662" s="31"/>
      <c r="I662" s="33"/>
      <c r="J662" s="33"/>
      <c r="K662" s="31"/>
      <c r="L662" s="34"/>
      <c r="M662" s="35"/>
      <c r="N662" s="35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7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</row>
    <row r="663" spans="1:41" ht="23.25" customHeight="1" x14ac:dyDescent="0.2">
      <c r="A663" s="28" t="s">
        <v>660</v>
      </c>
      <c r="B663" s="29"/>
      <c r="C663" s="30"/>
      <c r="D663" s="31"/>
      <c r="E663" s="31"/>
      <c r="F663" s="32" t="str">
        <f t="shared" si="10"/>
        <v xml:space="preserve"> </v>
      </c>
      <c r="G663" s="32"/>
      <c r="H663" s="31"/>
      <c r="I663" s="33"/>
      <c r="J663" s="33"/>
      <c r="K663" s="31"/>
      <c r="L663" s="34"/>
      <c r="M663" s="35"/>
      <c r="N663" s="35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7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</row>
    <row r="664" spans="1:41" ht="23.25" customHeight="1" x14ac:dyDescent="0.2">
      <c r="A664" s="28" t="s">
        <v>661</v>
      </c>
      <c r="B664" s="29"/>
      <c r="C664" s="30"/>
      <c r="D664" s="31"/>
      <c r="E664" s="31"/>
      <c r="F664" s="32" t="str">
        <f t="shared" si="10"/>
        <v xml:space="preserve"> </v>
      </c>
      <c r="G664" s="32"/>
      <c r="H664" s="31"/>
      <c r="I664" s="33"/>
      <c r="J664" s="33"/>
      <c r="K664" s="31"/>
      <c r="L664" s="34"/>
      <c r="M664" s="35"/>
      <c r="N664" s="35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7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</row>
    <row r="665" spans="1:41" ht="23.25" customHeight="1" x14ac:dyDescent="0.2">
      <c r="A665" s="28" t="s">
        <v>662</v>
      </c>
      <c r="B665" s="29"/>
      <c r="C665" s="30"/>
      <c r="D665" s="31"/>
      <c r="E665" s="31"/>
      <c r="F665" s="32" t="str">
        <f t="shared" si="10"/>
        <v xml:space="preserve"> </v>
      </c>
      <c r="G665" s="32"/>
      <c r="H665" s="31"/>
      <c r="I665" s="33"/>
      <c r="J665" s="33"/>
      <c r="K665" s="31"/>
      <c r="L665" s="34"/>
      <c r="M665" s="35"/>
      <c r="N665" s="35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7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</row>
    <row r="666" spans="1:41" ht="23.25" customHeight="1" x14ac:dyDescent="0.2">
      <c r="A666" s="28" t="s">
        <v>663</v>
      </c>
      <c r="B666" s="29"/>
      <c r="C666" s="30"/>
      <c r="D666" s="31"/>
      <c r="E666" s="31"/>
      <c r="F666" s="32" t="str">
        <f t="shared" si="10"/>
        <v xml:space="preserve"> </v>
      </c>
      <c r="G666" s="32"/>
      <c r="H666" s="31"/>
      <c r="I666" s="33"/>
      <c r="J666" s="33"/>
      <c r="K666" s="31"/>
      <c r="L666" s="34"/>
      <c r="M666" s="35"/>
      <c r="N666" s="35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7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</row>
    <row r="667" spans="1:41" ht="23.25" customHeight="1" x14ac:dyDescent="0.2">
      <c r="A667" s="28" t="s">
        <v>664</v>
      </c>
      <c r="B667" s="29"/>
      <c r="C667" s="30"/>
      <c r="D667" s="31"/>
      <c r="E667" s="31"/>
      <c r="F667" s="32" t="str">
        <f t="shared" si="10"/>
        <v xml:space="preserve"> </v>
      </c>
      <c r="G667" s="32"/>
      <c r="H667" s="31"/>
      <c r="I667" s="33"/>
      <c r="J667" s="33"/>
      <c r="K667" s="31"/>
      <c r="L667" s="34"/>
      <c r="M667" s="35"/>
      <c r="N667" s="35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7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</row>
    <row r="668" spans="1:41" ht="23.25" customHeight="1" x14ac:dyDescent="0.2">
      <c r="A668" s="28" t="s">
        <v>665</v>
      </c>
      <c r="B668" s="29"/>
      <c r="C668" s="30"/>
      <c r="D668" s="31"/>
      <c r="E668" s="31"/>
      <c r="F668" s="32" t="str">
        <f t="shared" si="10"/>
        <v xml:space="preserve"> </v>
      </c>
      <c r="G668" s="32"/>
      <c r="H668" s="31"/>
      <c r="I668" s="33"/>
      <c r="J668" s="33"/>
      <c r="K668" s="31"/>
      <c r="L668" s="34"/>
      <c r="M668" s="35"/>
      <c r="N668" s="35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7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</row>
    <row r="669" spans="1:41" ht="23.25" customHeight="1" x14ac:dyDescent="0.2">
      <c r="A669" s="28" t="s">
        <v>666</v>
      </c>
      <c r="B669" s="29"/>
      <c r="C669" s="30"/>
      <c r="D669" s="31"/>
      <c r="E669" s="31"/>
      <c r="F669" s="32" t="str">
        <f t="shared" si="10"/>
        <v xml:space="preserve"> </v>
      </c>
      <c r="G669" s="32"/>
      <c r="H669" s="31"/>
      <c r="I669" s="33"/>
      <c r="J669" s="33"/>
      <c r="K669" s="31"/>
      <c r="L669" s="34"/>
      <c r="M669" s="35"/>
      <c r="N669" s="35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7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</row>
    <row r="670" spans="1:41" ht="23.25" customHeight="1" x14ac:dyDescent="0.2">
      <c r="A670" s="28" t="s">
        <v>667</v>
      </c>
      <c r="B670" s="29"/>
      <c r="C670" s="30"/>
      <c r="D670" s="31"/>
      <c r="E670" s="31"/>
      <c r="F670" s="32" t="str">
        <f t="shared" si="10"/>
        <v xml:space="preserve"> </v>
      </c>
      <c r="G670" s="32"/>
      <c r="H670" s="31"/>
      <c r="I670" s="33"/>
      <c r="J670" s="33"/>
      <c r="K670" s="31"/>
      <c r="L670" s="34"/>
      <c r="M670" s="35"/>
      <c r="N670" s="35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7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</row>
    <row r="671" spans="1:41" ht="23.25" customHeight="1" x14ac:dyDescent="0.2">
      <c r="A671" s="28" t="s">
        <v>668</v>
      </c>
      <c r="B671" s="29"/>
      <c r="C671" s="30"/>
      <c r="D671" s="31"/>
      <c r="E671" s="31"/>
      <c r="F671" s="32" t="str">
        <f t="shared" si="10"/>
        <v xml:space="preserve"> </v>
      </c>
      <c r="G671" s="32"/>
      <c r="H671" s="31"/>
      <c r="I671" s="33"/>
      <c r="J671" s="33"/>
      <c r="K671" s="31"/>
      <c r="L671" s="34"/>
      <c r="M671" s="35"/>
      <c r="N671" s="35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7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</row>
    <row r="672" spans="1:41" ht="23.25" customHeight="1" x14ac:dyDescent="0.2">
      <c r="A672" s="28" t="s">
        <v>669</v>
      </c>
      <c r="B672" s="29"/>
      <c r="C672" s="30"/>
      <c r="D672" s="31"/>
      <c r="E672" s="31"/>
      <c r="F672" s="32" t="str">
        <f t="shared" si="10"/>
        <v xml:space="preserve"> </v>
      </c>
      <c r="G672" s="32"/>
      <c r="H672" s="31"/>
      <c r="I672" s="33"/>
      <c r="J672" s="33"/>
      <c r="K672" s="31"/>
      <c r="L672" s="34"/>
      <c r="M672" s="35"/>
      <c r="N672" s="35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7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</row>
    <row r="673" spans="1:41" ht="23.25" customHeight="1" x14ac:dyDescent="0.2">
      <c r="A673" s="28" t="s">
        <v>670</v>
      </c>
      <c r="B673" s="29"/>
      <c r="C673" s="30"/>
      <c r="D673" s="31"/>
      <c r="E673" s="31"/>
      <c r="F673" s="32" t="str">
        <f t="shared" si="10"/>
        <v xml:space="preserve"> </v>
      </c>
      <c r="G673" s="32"/>
      <c r="H673" s="31"/>
      <c r="I673" s="33"/>
      <c r="J673" s="33"/>
      <c r="K673" s="31"/>
      <c r="L673" s="34"/>
      <c r="M673" s="35"/>
      <c r="N673" s="35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7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</row>
    <row r="674" spans="1:41" ht="23.25" customHeight="1" x14ac:dyDescent="0.2">
      <c r="A674" s="28" t="s">
        <v>671</v>
      </c>
      <c r="B674" s="29"/>
      <c r="C674" s="30"/>
      <c r="D674" s="31"/>
      <c r="E674" s="31"/>
      <c r="F674" s="32" t="str">
        <f t="shared" si="10"/>
        <v xml:space="preserve"> </v>
      </c>
      <c r="G674" s="32"/>
      <c r="H674" s="31"/>
      <c r="I674" s="33"/>
      <c r="J674" s="33"/>
      <c r="K674" s="31"/>
      <c r="L674" s="34"/>
      <c r="M674" s="35"/>
      <c r="N674" s="35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7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</row>
    <row r="675" spans="1:41" ht="23.25" customHeight="1" x14ac:dyDescent="0.2">
      <c r="A675" s="28" t="s">
        <v>672</v>
      </c>
      <c r="B675" s="29"/>
      <c r="C675" s="30"/>
      <c r="D675" s="31"/>
      <c r="E675" s="31"/>
      <c r="F675" s="32" t="str">
        <f t="shared" si="10"/>
        <v xml:space="preserve"> </v>
      </c>
      <c r="G675" s="32"/>
      <c r="H675" s="31"/>
      <c r="I675" s="33"/>
      <c r="J675" s="33"/>
      <c r="K675" s="31"/>
      <c r="L675" s="34"/>
      <c r="M675" s="35"/>
      <c r="N675" s="35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7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</row>
    <row r="676" spans="1:41" ht="23.25" customHeight="1" x14ac:dyDescent="0.2">
      <c r="A676" s="28" t="s">
        <v>673</v>
      </c>
      <c r="B676" s="29"/>
      <c r="C676" s="30"/>
      <c r="D676" s="31"/>
      <c r="E676" s="31"/>
      <c r="F676" s="32" t="str">
        <f t="shared" si="10"/>
        <v xml:space="preserve"> </v>
      </c>
      <c r="G676" s="32"/>
      <c r="H676" s="31"/>
      <c r="I676" s="33"/>
      <c r="J676" s="33"/>
      <c r="K676" s="31"/>
      <c r="L676" s="34"/>
      <c r="M676" s="35"/>
      <c r="N676" s="35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7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</row>
    <row r="677" spans="1:41" ht="23.25" customHeight="1" x14ac:dyDescent="0.2">
      <c r="A677" s="28" t="s">
        <v>674</v>
      </c>
      <c r="B677" s="29"/>
      <c r="C677" s="30"/>
      <c r="D677" s="31"/>
      <c r="E677" s="31"/>
      <c r="F677" s="32" t="str">
        <f t="shared" si="10"/>
        <v xml:space="preserve"> </v>
      </c>
      <c r="G677" s="32"/>
      <c r="H677" s="31"/>
      <c r="I677" s="33"/>
      <c r="J677" s="33"/>
      <c r="K677" s="31"/>
      <c r="L677" s="34"/>
      <c r="M677" s="35"/>
      <c r="N677" s="35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7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</row>
    <row r="678" spans="1:41" ht="23.25" customHeight="1" x14ac:dyDescent="0.2">
      <c r="A678" s="28" t="s">
        <v>675</v>
      </c>
      <c r="B678" s="29"/>
      <c r="C678" s="30"/>
      <c r="D678" s="31"/>
      <c r="E678" s="31"/>
      <c r="F678" s="32" t="str">
        <f t="shared" si="10"/>
        <v xml:space="preserve"> </v>
      </c>
      <c r="G678" s="32"/>
      <c r="H678" s="31"/>
      <c r="I678" s="33"/>
      <c r="J678" s="33"/>
      <c r="K678" s="31"/>
      <c r="L678" s="34"/>
      <c r="M678" s="35"/>
      <c r="N678" s="35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7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</row>
    <row r="679" spans="1:41" ht="23.25" customHeight="1" x14ac:dyDescent="0.2">
      <c r="A679" s="28" t="s">
        <v>676</v>
      </c>
      <c r="B679" s="29"/>
      <c r="C679" s="30"/>
      <c r="D679" s="31"/>
      <c r="E679" s="31"/>
      <c r="F679" s="32" t="str">
        <f t="shared" si="10"/>
        <v xml:space="preserve"> </v>
      </c>
      <c r="G679" s="32"/>
      <c r="H679" s="31"/>
      <c r="I679" s="33"/>
      <c r="J679" s="33"/>
      <c r="K679" s="31"/>
      <c r="L679" s="34"/>
      <c r="M679" s="35"/>
      <c r="N679" s="35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7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</row>
    <row r="680" spans="1:41" ht="23.25" customHeight="1" x14ac:dyDescent="0.2">
      <c r="A680" s="28" t="s">
        <v>677</v>
      </c>
      <c r="B680" s="29"/>
      <c r="C680" s="30"/>
      <c r="D680" s="31"/>
      <c r="E680" s="31"/>
      <c r="F680" s="32" t="str">
        <f t="shared" si="10"/>
        <v xml:space="preserve"> </v>
      </c>
      <c r="G680" s="32"/>
      <c r="H680" s="31"/>
      <c r="I680" s="33"/>
      <c r="J680" s="33"/>
      <c r="K680" s="31"/>
      <c r="L680" s="34"/>
      <c r="M680" s="35"/>
      <c r="N680" s="35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7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</row>
    <row r="681" spans="1:41" ht="23.25" customHeight="1" x14ac:dyDescent="0.2">
      <c r="A681" s="28" t="s">
        <v>678</v>
      </c>
      <c r="B681" s="29"/>
      <c r="C681" s="30"/>
      <c r="D681" s="31"/>
      <c r="E681" s="31"/>
      <c r="F681" s="32" t="str">
        <f t="shared" si="10"/>
        <v xml:space="preserve"> </v>
      </c>
      <c r="G681" s="32"/>
      <c r="H681" s="31"/>
      <c r="I681" s="33"/>
      <c r="J681" s="33"/>
      <c r="K681" s="31"/>
      <c r="L681" s="34"/>
      <c r="M681" s="35"/>
      <c r="N681" s="35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7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</row>
    <row r="682" spans="1:41" ht="23.25" customHeight="1" x14ac:dyDescent="0.2">
      <c r="A682" s="28" t="s">
        <v>679</v>
      </c>
      <c r="B682" s="29"/>
      <c r="C682" s="30"/>
      <c r="D682" s="31"/>
      <c r="E682" s="31"/>
      <c r="F682" s="32" t="str">
        <f t="shared" si="10"/>
        <v xml:space="preserve"> </v>
      </c>
      <c r="G682" s="32"/>
      <c r="H682" s="31"/>
      <c r="I682" s="33"/>
      <c r="J682" s="33"/>
      <c r="K682" s="31"/>
      <c r="L682" s="34"/>
      <c r="M682" s="35"/>
      <c r="N682" s="35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7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</row>
    <row r="683" spans="1:41" ht="23.25" customHeight="1" x14ac:dyDescent="0.2">
      <c r="A683" s="28" t="s">
        <v>680</v>
      </c>
      <c r="B683" s="29"/>
      <c r="C683" s="30"/>
      <c r="D683" s="31"/>
      <c r="E683" s="31"/>
      <c r="F683" s="32" t="str">
        <f t="shared" si="10"/>
        <v xml:space="preserve"> </v>
      </c>
      <c r="G683" s="32"/>
      <c r="H683" s="31"/>
      <c r="I683" s="33"/>
      <c r="J683" s="33"/>
      <c r="K683" s="31"/>
      <c r="L683" s="34"/>
      <c r="M683" s="35"/>
      <c r="N683" s="35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7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</row>
    <row r="684" spans="1:41" ht="23.25" customHeight="1" x14ac:dyDescent="0.2">
      <c r="A684" s="28" t="s">
        <v>681</v>
      </c>
      <c r="B684" s="29"/>
      <c r="C684" s="30"/>
      <c r="D684" s="31"/>
      <c r="E684" s="31"/>
      <c r="F684" s="32" t="str">
        <f t="shared" si="10"/>
        <v xml:space="preserve"> </v>
      </c>
      <c r="G684" s="32"/>
      <c r="H684" s="31"/>
      <c r="I684" s="33"/>
      <c r="J684" s="33"/>
      <c r="K684" s="31"/>
      <c r="L684" s="34"/>
      <c r="M684" s="35"/>
      <c r="N684" s="35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7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</row>
    <row r="685" spans="1:41" ht="23.25" customHeight="1" x14ac:dyDescent="0.2">
      <c r="A685" s="28" t="s">
        <v>682</v>
      </c>
      <c r="B685" s="29"/>
      <c r="C685" s="30"/>
      <c r="D685" s="31"/>
      <c r="E685" s="31"/>
      <c r="F685" s="32" t="str">
        <f t="shared" si="10"/>
        <v xml:space="preserve"> </v>
      </c>
      <c r="G685" s="32"/>
      <c r="H685" s="31"/>
      <c r="I685" s="33"/>
      <c r="J685" s="33"/>
      <c r="K685" s="31"/>
      <c r="L685" s="34"/>
      <c r="M685" s="35"/>
      <c r="N685" s="35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7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</row>
    <row r="686" spans="1:41" ht="23.25" customHeight="1" x14ac:dyDescent="0.2">
      <c r="A686" s="28" t="s">
        <v>683</v>
      </c>
      <c r="B686" s="29"/>
      <c r="C686" s="30"/>
      <c r="D686" s="31"/>
      <c r="E686" s="31"/>
      <c r="F686" s="32" t="str">
        <f t="shared" si="10"/>
        <v xml:space="preserve"> </v>
      </c>
      <c r="G686" s="32"/>
      <c r="H686" s="31"/>
      <c r="I686" s="33"/>
      <c r="J686" s="33"/>
      <c r="K686" s="31"/>
      <c r="L686" s="34"/>
      <c r="M686" s="35"/>
      <c r="N686" s="35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7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</row>
    <row r="687" spans="1:41" ht="23.25" customHeight="1" x14ac:dyDescent="0.2">
      <c r="A687" s="28" t="s">
        <v>684</v>
      </c>
      <c r="B687" s="29"/>
      <c r="C687" s="30"/>
      <c r="D687" s="31"/>
      <c r="E687" s="31"/>
      <c r="F687" s="32" t="str">
        <f t="shared" si="10"/>
        <v xml:space="preserve"> </v>
      </c>
      <c r="G687" s="32"/>
      <c r="H687" s="31"/>
      <c r="I687" s="33"/>
      <c r="J687" s="33"/>
      <c r="K687" s="31"/>
      <c r="L687" s="34"/>
      <c r="M687" s="35"/>
      <c r="N687" s="35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7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</row>
    <row r="688" spans="1:41" ht="23.25" customHeight="1" x14ac:dyDescent="0.2">
      <c r="A688" s="28" t="s">
        <v>685</v>
      </c>
      <c r="B688" s="29"/>
      <c r="C688" s="30"/>
      <c r="D688" s="31"/>
      <c r="E688" s="31"/>
      <c r="F688" s="32" t="str">
        <f t="shared" si="10"/>
        <v xml:space="preserve"> </v>
      </c>
      <c r="G688" s="32"/>
      <c r="H688" s="31"/>
      <c r="I688" s="33"/>
      <c r="J688" s="33"/>
      <c r="K688" s="31"/>
      <c r="L688" s="34"/>
      <c r="M688" s="35"/>
      <c r="N688" s="35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7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</row>
    <row r="689" spans="1:41" ht="23.25" customHeight="1" x14ac:dyDescent="0.2">
      <c r="A689" s="28" t="s">
        <v>686</v>
      </c>
      <c r="B689" s="29"/>
      <c r="C689" s="30"/>
      <c r="D689" s="31"/>
      <c r="E689" s="31"/>
      <c r="F689" s="32" t="str">
        <f t="shared" si="10"/>
        <v xml:space="preserve"> </v>
      </c>
      <c r="G689" s="32"/>
      <c r="H689" s="31"/>
      <c r="I689" s="33"/>
      <c r="J689" s="33"/>
      <c r="K689" s="31"/>
      <c r="L689" s="34"/>
      <c r="M689" s="35"/>
      <c r="N689" s="35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7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</row>
    <row r="690" spans="1:41" ht="23.25" customHeight="1" x14ac:dyDescent="0.2">
      <c r="A690" s="28" t="s">
        <v>687</v>
      </c>
      <c r="B690" s="29"/>
      <c r="C690" s="30"/>
      <c r="D690" s="31"/>
      <c r="E690" s="31"/>
      <c r="F690" s="32" t="str">
        <f t="shared" si="10"/>
        <v xml:space="preserve"> </v>
      </c>
      <c r="G690" s="32"/>
      <c r="H690" s="31"/>
      <c r="I690" s="33"/>
      <c r="J690" s="33"/>
      <c r="K690" s="31"/>
      <c r="L690" s="34"/>
      <c r="M690" s="35"/>
      <c r="N690" s="35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7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</row>
    <row r="691" spans="1:41" ht="23.25" customHeight="1" x14ac:dyDescent="0.2">
      <c r="A691" s="28" t="s">
        <v>688</v>
      </c>
      <c r="B691" s="29"/>
      <c r="C691" s="30"/>
      <c r="D691" s="31"/>
      <c r="E691" s="31"/>
      <c r="F691" s="32" t="str">
        <f t="shared" si="10"/>
        <v xml:space="preserve"> </v>
      </c>
      <c r="G691" s="32"/>
      <c r="H691" s="31"/>
      <c r="I691" s="33"/>
      <c r="J691" s="33"/>
      <c r="K691" s="31"/>
      <c r="L691" s="34"/>
      <c r="M691" s="35"/>
      <c r="N691" s="35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7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</row>
    <row r="692" spans="1:41" ht="23.25" customHeight="1" x14ac:dyDescent="0.2">
      <c r="A692" s="28" t="s">
        <v>689</v>
      </c>
      <c r="B692" s="29"/>
      <c r="C692" s="30"/>
      <c r="D692" s="31"/>
      <c r="E692" s="31"/>
      <c r="F692" s="32" t="str">
        <f t="shared" si="10"/>
        <v xml:space="preserve"> </v>
      </c>
      <c r="G692" s="32"/>
      <c r="H692" s="31"/>
      <c r="I692" s="33"/>
      <c r="J692" s="33"/>
      <c r="K692" s="31"/>
      <c r="L692" s="34"/>
      <c r="M692" s="35"/>
      <c r="N692" s="35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7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</row>
    <row r="693" spans="1:41" ht="23.25" customHeight="1" x14ac:dyDescent="0.2">
      <c r="A693" s="28" t="s">
        <v>690</v>
      </c>
      <c r="B693" s="29"/>
      <c r="C693" s="30"/>
      <c r="D693" s="31"/>
      <c r="E693" s="31"/>
      <c r="F693" s="32" t="str">
        <f t="shared" si="10"/>
        <v xml:space="preserve"> </v>
      </c>
      <c r="G693" s="32"/>
      <c r="H693" s="31"/>
      <c r="I693" s="33"/>
      <c r="J693" s="33"/>
      <c r="K693" s="31"/>
      <c r="L693" s="34"/>
      <c r="M693" s="35"/>
      <c r="N693" s="35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7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</row>
    <row r="694" spans="1:41" ht="23.25" customHeight="1" x14ac:dyDescent="0.2">
      <c r="A694" s="28" t="s">
        <v>691</v>
      </c>
      <c r="B694" s="29"/>
      <c r="C694" s="30"/>
      <c r="D694" s="31"/>
      <c r="E694" s="31"/>
      <c r="F694" s="32" t="str">
        <f t="shared" si="10"/>
        <v xml:space="preserve"> </v>
      </c>
      <c r="G694" s="32"/>
      <c r="H694" s="31"/>
      <c r="I694" s="33"/>
      <c r="J694" s="33"/>
      <c r="K694" s="31"/>
      <c r="L694" s="34"/>
      <c r="M694" s="35"/>
      <c r="N694" s="35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7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</row>
    <row r="695" spans="1:41" ht="23.25" customHeight="1" x14ac:dyDescent="0.2">
      <c r="A695" s="28" t="s">
        <v>692</v>
      </c>
      <c r="B695" s="29"/>
      <c r="C695" s="30"/>
      <c r="D695" s="31"/>
      <c r="E695" s="31"/>
      <c r="F695" s="32" t="str">
        <f t="shared" si="10"/>
        <v xml:space="preserve"> </v>
      </c>
      <c r="G695" s="32"/>
      <c r="H695" s="31"/>
      <c r="I695" s="33"/>
      <c r="J695" s="33"/>
      <c r="K695" s="31"/>
      <c r="L695" s="34"/>
      <c r="M695" s="35"/>
      <c r="N695" s="35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7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</row>
    <row r="696" spans="1:41" ht="23.25" customHeight="1" x14ac:dyDescent="0.2">
      <c r="A696" s="28" t="s">
        <v>693</v>
      </c>
      <c r="B696" s="29"/>
      <c r="C696" s="30"/>
      <c r="D696" s="31"/>
      <c r="E696" s="31"/>
      <c r="F696" s="32" t="str">
        <f t="shared" si="10"/>
        <v xml:space="preserve"> </v>
      </c>
      <c r="G696" s="32"/>
      <c r="H696" s="31"/>
      <c r="I696" s="33"/>
      <c r="J696" s="33"/>
      <c r="K696" s="31"/>
      <c r="L696" s="34"/>
      <c r="M696" s="35"/>
      <c r="N696" s="35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7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</row>
    <row r="697" spans="1:41" ht="23.25" customHeight="1" x14ac:dyDescent="0.2">
      <c r="A697" s="28" t="s">
        <v>694</v>
      </c>
      <c r="B697" s="29"/>
      <c r="C697" s="30"/>
      <c r="D697" s="31"/>
      <c r="E697" s="31"/>
      <c r="F697" s="32" t="str">
        <f t="shared" si="10"/>
        <v xml:space="preserve"> </v>
      </c>
      <c r="G697" s="32"/>
      <c r="H697" s="31"/>
      <c r="I697" s="33"/>
      <c r="J697" s="33"/>
      <c r="K697" s="31"/>
      <c r="L697" s="34"/>
      <c r="M697" s="35"/>
      <c r="N697" s="35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7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</row>
    <row r="698" spans="1:41" ht="23.25" customHeight="1" x14ac:dyDescent="0.2">
      <c r="A698" s="28" t="s">
        <v>695</v>
      </c>
      <c r="B698" s="29"/>
      <c r="C698" s="30"/>
      <c r="D698" s="31"/>
      <c r="E698" s="31"/>
      <c r="F698" s="32" t="str">
        <f t="shared" si="10"/>
        <v xml:space="preserve"> </v>
      </c>
      <c r="G698" s="32"/>
      <c r="H698" s="31"/>
      <c r="I698" s="33"/>
      <c r="J698" s="33"/>
      <c r="K698" s="31"/>
      <c r="L698" s="34"/>
      <c r="M698" s="35"/>
      <c r="N698" s="35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7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</row>
    <row r="699" spans="1:41" ht="23.25" customHeight="1" x14ac:dyDescent="0.2">
      <c r="A699" s="28" t="s">
        <v>696</v>
      </c>
      <c r="B699" s="29"/>
      <c r="C699" s="30"/>
      <c r="D699" s="31"/>
      <c r="E699" s="31"/>
      <c r="F699" s="32" t="str">
        <f t="shared" si="10"/>
        <v xml:space="preserve"> </v>
      </c>
      <c r="G699" s="32"/>
      <c r="H699" s="31"/>
      <c r="I699" s="33"/>
      <c r="J699" s="33"/>
      <c r="K699" s="31"/>
      <c r="L699" s="34"/>
      <c r="M699" s="35"/>
      <c r="N699" s="35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7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</row>
    <row r="700" spans="1:41" ht="23.25" customHeight="1" x14ac:dyDescent="0.2">
      <c r="A700" s="28" t="s">
        <v>697</v>
      </c>
      <c r="B700" s="29"/>
      <c r="C700" s="30"/>
      <c r="D700" s="31"/>
      <c r="E700" s="31"/>
      <c r="F700" s="32" t="str">
        <f t="shared" si="10"/>
        <v xml:space="preserve"> </v>
      </c>
      <c r="G700" s="32"/>
      <c r="H700" s="31"/>
      <c r="I700" s="33"/>
      <c r="J700" s="33"/>
      <c r="K700" s="31"/>
      <c r="L700" s="34"/>
      <c r="M700" s="35"/>
      <c r="N700" s="35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7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</row>
    <row r="701" spans="1:41" ht="23.25" customHeight="1" x14ac:dyDescent="0.2">
      <c r="A701" s="28" t="s">
        <v>698</v>
      </c>
      <c r="B701" s="29"/>
      <c r="C701" s="30"/>
      <c r="D701" s="31"/>
      <c r="E701" s="31"/>
      <c r="F701" s="32" t="str">
        <f t="shared" si="10"/>
        <v xml:space="preserve"> </v>
      </c>
      <c r="G701" s="32"/>
      <c r="H701" s="31"/>
      <c r="I701" s="33"/>
      <c r="J701" s="33"/>
      <c r="K701" s="31"/>
      <c r="L701" s="34"/>
      <c r="M701" s="35"/>
      <c r="N701" s="35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7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</row>
    <row r="702" spans="1:41" ht="23.25" customHeight="1" x14ac:dyDescent="0.2">
      <c r="A702" s="28" t="s">
        <v>699</v>
      </c>
      <c r="B702" s="29"/>
      <c r="C702" s="30"/>
      <c r="D702" s="31"/>
      <c r="E702" s="31"/>
      <c r="F702" s="32" t="str">
        <f t="shared" si="10"/>
        <v xml:space="preserve"> </v>
      </c>
      <c r="G702" s="32"/>
      <c r="H702" s="31"/>
      <c r="I702" s="33"/>
      <c r="J702" s="33"/>
      <c r="K702" s="31"/>
      <c r="L702" s="34"/>
      <c r="M702" s="35"/>
      <c r="N702" s="35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7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</row>
    <row r="703" spans="1:41" ht="23.25" customHeight="1" x14ac:dyDescent="0.2">
      <c r="A703" s="28" t="s">
        <v>700</v>
      </c>
      <c r="B703" s="29"/>
      <c r="C703" s="30"/>
      <c r="D703" s="31"/>
      <c r="E703" s="31"/>
      <c r="F703" s="32" t="str">
        <f t="shared" si="10"/>
        <v xml:space="preserve"> </v>
      </c>
      <c r="G703" s="32"/>
      <c r="H703" s="31"/>
      <c r="I703" s="33"/>
      <c r="J703" s="33"/>
      <c r="K703" s="31"/>
      <c r="L703" s="34"/>
      <c r="M703" s="35"/>
      <c r="N703" s="35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7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</row>
    <row r="704" spans="1:41" ht="23.25" customHeight="1" x14ac:dyDescent="0.2">
      <c r="A704" s="28" t="s">
        <v>701</v>
      </c>
      <c r="B704" s="29"/>
      <c r="C704" s="30"/>
      <c r="D704" s="31"/>
      <c r="E704" s="31"/>
      <c r="F704" s="32" t="str">
        <f t="shared" si="10"/>
        <v xml:space="preserve"> </v>
      </c>
      <c r="G704" s="32"/>
      <c r="H704" s="31"/>
      <c r="I704" s="33"/>
      <c r="J704" s="33"/>
      <c r="K704" s="31"/>
      <c r="L704" s="34"/>
      <c r="M704" s="35"/>
      <c r="N704" s="35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7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</row>
    <row r="705" spans="1:41" ht="23.25" customHeight="1" x14ac:dyDescent="0.2">
      <c r="A705" s="28" t="s">
        <v>702</v>
      </c>
      <c r="B705" s="29"/>
      <c r="C705" s="30"/>
      <c r="D705" s="31"/>
      <c r="E705" s="31"/>
      <c r="F705" s="32" t="str">
        <f t="shared" si="10"/>
        <v xml:space="preserve"> </v>
      </c>
      <c r="G705" s="32"/>
      <c r="H705" s="31"/>
      <c r="I705" s="33"/>
      <c r="J705" s="33"/>
      <c r="K705" s="31"/>
      <c r="L705" s="34"/>
      <c r="M705" s="35"/>
      <c r="N705" s="35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7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</row>
    <row r="706" spans="1:41" ht="23.25" customHeight="1" x14ac:dyDescent="0.2">
      <c r="A706" s="28" t="s">
        <v>703</v>
      </c>
      <c r="B706" s="29"/>
      <c r="C706" s="30"/>
      <c r="D706" s="31"/>
      <c r="E706" s="31"/>
      <c r="F706" s="32" t="str">
        <f t="shared" si="10"/>
        <v xml:space="preserve"> </v>
      </c>
      <c r="G706" s="32"/>
      <c r="H706" s="31"/>
      <c r="I706" s="33"/>
      <c r="J706" s="33"/>
      <c r="K706" s="31"/>
      <c r="L706" s="34"/>
      <c r="M706" s="35"/>
      <c r="N706" s="35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7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</row>
    <row r="707" spans="1:41" ht="23.25" customHeight="1" x14ac:dyDescent="0.2">
      <c r="A707" s="28" t="s">
        <v>704</v>
      </c>
      <c r="B707" s="29"/>
      <c r="C707" s="30"/>
      <c r="D707" s="31"/>
      <c r="E707" s="31"/>
      <c r="F707" s="32" t="str">
        <f t="shared" si="10"/>
        <v xml:space="preserve"> </v>
      </c>
      <c r="G707" s="32"/>
      <c r="H707" s="31"/>
      <c r="I707" s="33"/>
      <c r="J707" s="33"/>
      <c r="K707" s="31"/>
      <c r="L707" s="34"/>
      <c r="M707" s="35"/>
      <c r="N707" s="35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7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</row>
    <row r="708" spans="1:41" ht="23.25" customHeight="1" x14ac:dyDescent="0.2">
      <c r="A708" s="28" t="s">
        <v>705</v>
      </c>
      <c r="B708" s="29"/>
      <c r="C708" s="30"/>
      <c r="D708" s="31"/>
      <c r="E708" s="31"/>
      <c r="F708" s="32" t="str">
        <f t="shared" si="10"/>
        <v xml:space="preserve"> </v>
      </c>
      <c r="G708" s="32"/>
      <c r="H708" s="31"/>
      <c r="I708" s="33"/>
      <c r="J708" s="33"/>
      <c r="K708" s="31"/>
      <c r="L708" s="34"/>
      <c r="M708" s="35"/>
      <c r="N708" s="35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7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</row>
    <row r="709" spans="1:41" ht="23.25" customHeight="1" x14ac:dyDescent="0.2">
      <c r="A709" s="28" t="s">
        <v>706</v>
      </c>
      <c r="B709" s="29"/>
      <c r="C709" s="30"/>
      <c r="D709" s="31"/>
      <c r="E709" s="31"/>
      <c r="F709" s="32" t="str">
        <f t="shared" si="10"/>
        <v xml:space="preserve"> </v>
      </c>
      <c r="G709" s="32"/>
      <c r="H709" s="31"/>
      <c r="I709" s="33"/>
      <c r="J709" s="33"/>
      <c r="K709" s="31"/>
      <c r="L709" s="34"/>
      <c r="M709" s="35"/>
      <c r="N709" s="35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7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</row>
    <row r="710" spans="1:41" ht="23.25" customHeight="1" x14ac:dyDescent="0.2">
      <c r="A710" s="28" t="s">
        <v>707</v>
      </c>
      <c r="B710" s="29"/>
      <c r="C710" s="30"/>
      <c r="D710" s="31"/>
      <c r="E710" s="31"/>
      <c r="F710" s="32" t="str">
        <f t="shared" si="10"/>
        <v xml:space="preserve"> </v>
      </c>
      <c r="G710" s="32"/>
      <c r="H710" s="31"/>
      <c r="I710" s="33"/>
      <c r="J710" s="33"/>
      <c r="K710" s="31"/>
      <c r="L710" s="34"/>
      <c r="M710" s="35"/>
      <c r="N710" s="35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7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</row>
    <row r="711" spans="1:41" ht="23.25" customHeight="1" x14ac:dyDescent="0.2">
      <c r="A711" s="28" t="s">
        <v>708</v>
      </c>
      <c r="B711" s="29"/>
      <c r="C711" s="30"/>
      <c r="D711" s="31"/>
      <c r="E711" s="31"/>
      <c r="F711" s="32" t="str">
        <f t="shared" si="10"/>
        <v xml:space="preserve"> </v>
      </c>
      <c r="G711" s="32"/>
      <c r="H711" s="31"/>
      <c r="I711" s="33"/>
      <c r="J711" s="33"/>
      <c r="K711" s="31"/>
      <c r="L711" s="34"/>
      <c r="M711" s="35"/>
      <c r="N711" s="35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7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</row>
    <row r="712" spans="1:41" ht="23.25" customHeight="1" x14ac:dyDescent="0.2">
      <c r="A712" s="28" t="s">
        <v>709</v>
      </c>
      <c r="B712" s="29"/>
      <c r="C712" s="30"/>
      <c r="D712" s="31"/>
      <c r="E712" s="31"/>
      <c r="F712" s="32" t="str">
        <f t="shared" ref="F712:F775" si="11">E712&amp;" "&amp;D712</f>
        <v xml:space="preserve"> </v>
      </c>
      <c r="G712" s="32"/>
      <c r="H712" s="31"/>
      <c r="I712" s="33"/>
      <c r="J712" s="33"/>
      <c r="K712" s="31"/>
      <c r="L712" s="34"/>
      <c r="M712" s="35"/>
      <c r="N712" s="35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7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</row>
    <row r="713" spans="1:41" ht="23.25" customHeight="1" x14ac:dyDescent="0.2">
      <c r="A713" s="28" t="s">
        <v>710</v>
      </c>
      <c r="B713" s="29"/>
      <c r="C713" s="30"/>
      <c r="D713" s="31"/>
      <c r="E713" s="31"/>
      <c r="F713" s="32" t="str">
        <f t="shared" si="11"/>
        <v xml:space="preserve"> </v>
      </c>
      <c r="G713" s="32"/>
      <c r="H713" s="31"/>
      <c r="I713" s="33"/>
      <c r="J713" s="33"/>
      <c r="K713" s="31"/>
      <c r="L713" s="34"/>
      <c r="M713" s="35"/>
      <c r="N713" s="35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7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</row>
    <row r="714" spans="1:41" ht="23.25" customHeight="1" x14ac:dyDescent="0.2">
      <c r="A714" s="28" t="s">
        <v>711</v>
      </c>
      <c r="B714" s="29"/>
      <c r="C714" s="30"/>
      <c r="D714" s="31"/>
      <c r="E714" s="31"/>
      <c r="F714" s="32" t="str">
        <f t="shared" si="11"/>
        <v xml:space="preserve"> </v>
      </c>
      <c r="G714" s="32"/>
      <c r="H714" s="31"/>
      <c r="I714" s="33"/>
      <c r="J714" s="33"/>
      <c r="K714" s="31"/>
      <c r="L714" s="34"/>
      <c r="M714" s="35"/>
      <c r="N714" s="35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7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</row>
    <row r="715" spans="1:41" ht="23.25" customHeight="1" x14ac:dyDescent="0.2">
      <c r="A715" s="28" t="s">
        <v>712</v>
      </c>
      <c r="B715" s="29"/>
      <c r="C715" s="30"/>
      <c r="D715" s="31"/>
      <c r="E715" s="31"/>
      <c r="F715" s="32" t="str">
        <f t="shared" si="11"/>
        <v xml:space="preserve"> </v>
      </c>
      <c r="G715" s="32"/>
      <c r="H715" s="31"/>
      <c r="I715" s="33"/>
      <c r="J715" s="33"/>
      <c r="K715" s="31"/>
      <c r="L715" s="34"/>
      <c r="M715" s="35"/>
      <c r="N715" s="35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7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</row>
    <row r="716" spans="1:41" ht="23.25" customHeight="1" x14ac:dyDescent="0.2">
      <c r="A716" s="28" t="s">
        <v>713</v>
      </c>
      <c r="B716" s="29"/>
      <c r="C716" s="30"/>
      <c r="D716" s="31"/>
      <c r="E716" s="31"/>
      <c r="F716" s="32" t="str">
        <f t="shared" si="11"/>
        <v xml:space="preserve"> </v>
      </c>
      <c r="G716" s="32"/>
      <c r="H716" s="31"/>
      <c r="I716" s="33"/>
      <c r="J716" s="33"/>
      <c r="K716" s="31"/>
      <c r="L716" s="34"/>
      <c r="M716" s="35"/>
      <c r="N716" s="35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7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</row>
    <row r="717" spans="1:41" ht="23.25" customHeight="1" x14ac:dyDescent="0.2">
      <c r="A717" s="28" t="s">
        <v>714</v>
      </c>
      <c r="B717" s="29"/>
      <c r="C717" s="30"/>
      <c r="D717" s="31"/>
      <c r="E717" s="31"/>
      <c r="F717" s="32" t="str">
        <f t="shared" si="11"/>
        <v xml:space="preserve"> </v>
      </c>
      <c r="G717" s="32"/>
      <c r="H717" s="31"/>
      <c r="I717" s="33"/>
      <c r="J717" s="33"/>
      <c r="K717" s="31"/>
      <c r="L717" s="34"/>
      <c r="M717" s="35"/>
      <c r="N717" s="35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7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</row>
    <row r="718" spans="1:41" ht="23.25" customHeight="1" x14ac:dyDescent="0.2">
      <c r="A718" s="28" t="s">
        <v>715</v>
      </c>
      <c r="B718" s="29"/>
      <c r="C718" s="30"/>
      <c r="D718" s="31"/>
      <c r="E718" s="31"/>
      <c r="F718" s="32" t="str">
        <f t="shared" si="11"/>
        <v xml:space="preserve"> </v>
      </c>
      <c r="G718" s="32"/>
      <c r="H718" s="31"/>
      <c r="I718" s="33"/>
      <c r="J718" s="33"/>
      <c r="K718" s="31"/>
      <c r="L718" s="34"/>
      <c r="M718" s="35"/>
      <c r="N718" s="35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7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</row>
    <row r="719" spans="1:41" ht="23.25" customHeight="1" x14ac:dyDescent="0.2">
      <c r="A719" s="28" t="s">
        <v>716</v>
      </c>
      <c r="B719" s="29"/>
      <c r="C719" s="30"/>
      <c r="D719" s="31"/>
      <c r="E719" s="31"/>
      <c r="F719" s="32" t="str">
        <f t="shared" si="11"/>
        <v xml:space="preserve"> </v>
      </c>
      <c r="G719" s="32"/>
      <c r="H719" s="31"/>
      <c r="I719" s="33"/>
      <c r="J719" s="33"/>
      <c r="K719" s="31"/>
      <c r="L719" s="34"/>
      <c r="M719" s="35"/>
      <c r="N719" s="35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7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</row>
    <row r="720" spans="1:41" ht="23.25" customHeight="1" x14ac:dyDescent="0.2">
      <c r="A720" s="28" t="s">
        <v>717</v>
      </c>
      <c r="B720" s="29"/>
      <c r="C720" s="30"/>
      <c r="D720" s="31"/>
      <c r="E720" s="31"/>
      <c r="F720" s="32" t="str">
        <f t="shared" si="11"/>
        <v xml:space="preserve"> </v>
      </c>
      <c r="G720" s="32"/>
      <c r="H720" s="31"/>
      <c r="I720" s="33"/>
      <c r="J720" s="33"/>
      <c r="K720" s="31"/>
      <c r="L720" s="34"/>
      <c r="M720" s="35"/>
      <c r="N720" s="35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7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</row>
    <row r="721" spans="1:41" ht="23.25" customHeight="1" x14ac:dyDescent="0.2">
      <c r="A721" s="28" t="s">
        <v>718</v>
      </c>
      <c r="B721" s="29"/>
      <c r="C721" s="30"/>
      <c r="D721" s="31"/>
      <c r="E721" s="31"/>
      <c r="F721" s="32" t="str">
        <f t="shared" si="11"/>
        <v xml:space="preserve"> </v>
      </c>
      <c r="G721" s="32"/>
      <c r="H721" s="31"/>
      <c r="I721" s="33"/>
      <c r="J721" s="33"/>
      <c r="K721" s="31"/>
      <c r="L721" s="34"/>
      <c r="M721" s="35"/>
      <c r="N721" s="35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7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</row>
    <row r="722" spans="1:41" ht="23.25" customHeight="1" x14ac:dyDescent="0.2">
      <c r="A722" s="28" t="s">
        <v>719</v>
      </c>
      <c r="B722" s="29"/>
      <c r="C722" s="30"/>
      <c r="D722" s="31"/>
      <c r="E722" s="31"/>
      <c r="F722" s="32" t="str">
        <f t="shared" si="11"/>
        <v xml:space="preserve"> </v>
      </c>
      <c r="G722" s="32"/>
      <c r="H722" s="31"/>
      <c r="I722" s="33"/>
      <c r="J722" s="33"/>
      <c r="K722" s="31"/>
      <c r="L722" s="34"/>
      <c r="M722" s="35"/>
      <c r="N722" s="35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7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</row>
    <row r="723" spans="1:41" ht="23.25" customHeight="1" x14ac:dyDescent="0.2">
      <c r="A723" s="28" t="s">
        <v>720</v>
      </c>
      <c r="B723" s="29"/>
      <c r="C723" s="30"/>
      <c r="D723" s="31"/>
      <c r="E723" s="31"/>
      <c r="F723" s="32" t="str">
        <f t="shared" si="11"/>
        <v xml:space="preserve"> </v>
      </c>
      <c r="G723" s="32"/>
      <c r="H723" s="31"/>
      <c r="I723" s="33"/>
      <c r="J723" s="33"/>
      <c r="K723" s="31"/>
      <c r="L723" s="34"/>
      <c r="M723" s="35"/>
      <c r="N723" s="35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7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</row>
    <row r="724" spans="1:41" ht="23.25" customHeight="1" x14ac:dyDescent="0.2">
      <c r="A724" s="28" t="s">
        <v>721</v>
      </c>
      <c r="B724" s="29"/>
      <c r="C724" s="30"/>
      <c r="D724" s="31"/>
      <c r="E724" s="31"/>
      <c r="F724" s="32" t="str">
        <f t="shared" si="11"/>
        <v xml:space="preserve"> </v>
      </c>
      <c r="G724" s="32"/>
      <c r="H724" s="31"/>
      <c r="I724" s="33"/>
      <c r="J724" s="33"/>
      <c r="K724" s="31"/>
      <c r="L724" s="34"/>
      <c r="M724" s="35"/>
      <c r="N724" s="35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7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</row>
    <row r="725" spans="1:41" ht="23.25" customHeight="1" x14ac:dyDescent="0.2">
      <c r="A725" s="28" t="s">
        <v>722</v>
      </c>
      <c r="B725" s="29"/>
      <c r="C725" s="30"/>
      <c r="D725" s="31"/>
      <c r="E725" s="31"/>
      <c r="F725" s="32" t="str">
        <f t="shared" si="11"/>
        <v xml:space="preserve"> </v>
      </c>
      <c r="G725" s="32"/>
      <c r="H725" s="31"/>
      <c r="I725" s="33"/>
      <c r="J725" s="33"/>
      <c r="K725" s="31"/>
      <c r="L725" s="34"/>
      <c r="M725" s="35"/>
      <c r="N725" s="35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7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</row>
    <row r="726" spans="1:41" ht="23.25" customHeight="1" x14ac:dyDescent="0.2">
      <c r="A726" s="28" t="s">
        <v>723</v>
      </c>
      <c r="B726" s="29"/>
      <c r="C726" s="30"/>
      <c r="D726" s="31"/>
      <c r="E726" s="31"/>
      <c r="F726" s="32" t="str">
        <f t="shared" si="11"/>
        <v xml:space="preserve"> </v>
      </c>
      <c r="G726" s="32"/>
      <c r="H726" s="31"/>
      <c r="I726" s="33"/>
      <c r="J726" s="33"/>
      <c r="K726" s="31"/>
      <c r="L726" s="34"/>
      <c r="M726" s="35"/>
      <c r="N726" s="35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7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</row>
    <row r="727" spans="1:41" ht="23.25" customHeight="1" x14ac:dyDescent="0.2">
      <c r="A727" s="28" t="s">
        <v>724</v>
      </c>
      <c r="B727" s="29"/>
      <c r="C727" s="30"/>
      <c r="D727" s="31"/>
      <c r="E727" s="31"/>
      <c r="F727" s="32" t="str">
        <f t="shared" si="11"/>
        <v xml:space="preserve"> </v>
      </c>
      <c r="G727" s="32"/>
      <c r="H727" s="31"/>
      <c r="I727" s="33"/>
      <c r="J727" s="33"/>
      <c r="K727" s="31"/>
      <c r="L727" s="34"/>
      <c r="M727" s="35"/>
      <c r="N727" s="35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7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</row>
    <row r="728" spans="1:41" ht="23.25" customHeight="1" x14ac:dyDescent="0.2">
      <c r="A728" s="28" t="s">
        <v>725</v>
      </c>
      <c r="B728" s="29"/>
      <c r="C728" s="30"/>
      <c r="D728" s="31"/>
      <c r="E728" s="31"/>
      <c r="F728" s="32" t="str">
        <f t="shared" si="11"/>
        <v xml:space="preserve"> </v>
      </c>
      <c r="G728" s="32"/>
      <c r="H728" s="31"/>
      <c r="I728" s="33"/>
      <c r="J728" s="33"/>
      <c r="K728" s="31"/>
      <c r="L728" s="34"/>
      <c r="M728" s="35"/>
      <c r="N728" s="35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7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</row>
    <row r="729" spans="1:41" ht="23.25" customHeight="1" x14ac:dyDescent="0.2">
      <c r="A729" s="28" t="s">
        <v>726</v>
      </c>
      <c r="B729" s="29"/>
      <c r="C729" s="30"/>
      <c r="D729" s="31"/>
      <c r="E729" s="31"/>
      <c r="F729" s="32" t="str">
        <f t="shared" si="11"/>
        <v xml:space="preserve"> </v>
      </c>
      <c r="G729" s="32"/>
      <c r="H729" s="31"/>
      <c r="I729" s="33"/>
      <c r="J729" s="33"/>
      <c r="K729" s="31"/>
      <c r="L729" s="34"/>
      <c r="M729" s="35"/>
      <c r="N729" s="35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7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</row>
    <row r="730" spans="1:41" ht="23.25" customHeight="1" x14ac:dyDescent="0.2">
      <c r="A730" s="28" t="s">
        <v>727</v>
      </c>
      <c r="B730" s="29"/>
      <c r="C730" s="30"/>
      <c r="D730" s="31"/>
      <c r="E730" s="31"/>
      <c r="F730" s="32" t="str">
        <f t="shared" si="11"/>
        <v xml:space="preserve"> </v>
      </c>
      <c r="G730" s="32"/>
      <c r="H730" s="31"/>
      <c r="I730" s="33"/>
      <c r="J730" s="33"/>
      <c r="K730" s="31"/>
      <c r="L730" s="34"/>
      <c r="M730" s="35"/>
      <c r="N730" s="35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7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</row>
    <row r="731" spans="1:41" ht="23.25" customHeight="1" x14ac:dyDescent="0.2">
      <c r="A731" s="28" t="s">
        <v>728</v>
      </c>
      <c r="B731" s="29"/>
      <c r="C731" s="30"/>
      <c r="D731" s="31"/>
      <c r="E731" s="31"/>
      <c r="F731" s="32" t="str">
        <f t="shared" si="11"/>
        <v xml:space="preserve"> </v>
      </c>
      <c r="G731" s="32"/>
      <c r="H731" s="31"/>
      <c r="I731" s="33"/>
      <c r="J731" s="33"/>
      <c r="K731" s="31"/>
      <c r="L731" s="34"/>
      <c r="M731" s="35"/>
      <c r="N731" s="35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7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</row>
    <row r="732" spans="1:41" ht="23.25" customHeight="1" x14ac:dyDescent="0.2">
      <c r="A732" s="28" t="s">
        <v>729</v>
      </c>
      <c r="B732" s="29"/>
      <c r="C732" s="30"/>
      <c r="D732" s="31"/>
      <c r="E732" s="31"/>
      <c r="F732" s="32" t="str">
        <f t="shared" si="11"/>
        <v xml:space="preserve"> </v>
      </c>
      <c r="G732" s="32"/>
      <c r="H732" s="31"/>
      <c r="I732" s="33"/>
      <c r="J732" s="33"/>
      <c r="K732" s="31"/>
      <c r="L732" s="34"/>
      <c r="M732" s="35"/>
      <c r="N732" s="35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7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</row>
    <row r="733" spans="1:41" ht="23.25" customHeight="1" x14ac:dyDescent="0.2">
      <c r="A733" s="28" t="s">
        <v>730</v>
      </c>
      <c r="B733" s="29"/>
      <c r="C733" s="30"/>
      <c r="D733" s="31"/>
      <c r="E733" s="31"/>
      <c r="F733" s="32" t="str">
        <f t="shared" si="11"/>
        <v xml:space="preserve"> </v>
      </c>
      <c r="G733" s="32"/>
      <c r="H733" s="31"/>
      <c r="I733" s="33"/>
      <c r="J733" s="33"/>
      <c r="K733" s="31"/>
      <c r="L733" s="34"/>
      <c r="M733" s="35"/>
      <c r="N733" s="35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7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</row>
    <row r="734" spans="1:41" ht="23.25" customHeight="1" x14ac:dyDescent="0.2">
      <c r="A734" s="28" t="s">
        <v>731</v>
      </c>
      <c r="B734" s="29"/>
      <c r="C734" s="30"/>
      <c r="D734" s="31"/>
      <c r="E734" s="31"/>
      <c r="F734" s="32" t="str">
        <f t="shared" si="11"/>
        <v xml:space="preserve"> </v>
      </c>
      <c r="G734" s="32"/>
      <c r="H734" s="31"/>
      <c r="I734" s="33"/>
      <c r="J734" s="33"/>
      <c r="K734" s="31"/>
      <c r="L734" s="34"/>
      <c r="M734" s="35"/>
      <c r="N734" s="35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7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</row>
    <row r="735" spans="1:41" ht="23.25" customHeight="1" x14ac:dyDescent="0.2">
      <c r="A735" s="28" t="s">
        <v>732</v>
      </c>
      <c r="B735" s="29"/>
      <c r="C735" s="30"/>
      <c r="D735" s="31"/>
      <c r="E735" s="31"/>
      <c r="F735" s="32" t="str">
        <f t="shared" si="11"/>
        <v xml:space="preserve"> </v>
      </c>
      <c r="G735" s="32"/>
      <c r="H735" s="31"/>
      <c r="I735" s="33"/>
      <c r="J735" s="33"/>
      <c r="K735" s="31"/>
      <c r="L735" s="34"/>
      <c r="M735" s="35"/>
      <c r="N735" s="35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7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</row>
    <row r="736" spans="1:41" ht="23.25" customHeight="1" x14ac:dyDescent="0.2">
      <c r="A736" s="28" t="s">
        <v>733</v>
      </c>
      <c r="B736" s="29"/>
      <c r="C736" s="30"/>
      <c r="D736" s="31"/>
      <c r="E736" s="31"/>
      <c r="F736" s="32" t="str">
        <f t="shared" si="11"/>
        <v xml:space="preserve"> </v>
      </c>
      <c r="G736" s="32"/>
      <c r="H736" s="31"/>
      <c r="I736" s="33"/>
      <c r="J736" s="33"/>
      <c r="K736" s="31"/>
      <c r="L736" s="34"/>
      <c r="M736" s="35"/>
      <c r="N736" s="35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7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</row>
    <row r="737" spans="1:41" ht="23.25" customHeight="1" x14ac:dyDescent="0.2">
      <c r="A737" s="28" t="s">
        <v>734</v>
      </c>
      <c r="B737" s="29"/>
      <c r="C737" s="30"/>
      <c r="D737" s="31"/>
      <c r="E737" s="31"/>
      <c r="F737" s="32" t="str">
        <f t="shared" si="11"/>
        <v xml:space="preserve"> </v>
      </c>
      <c r="G737" s="32"/>
      <c r="H737" s="31"/>
      <c r="I737" s="33"/>
      <c r="J737" s="33"/>
      <c r="K737" s="31"/>
      <c r="L737" s="34"/>
      <c r="M737" s="35"/>
      <c r="N737" s="35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7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</row>
    <row r="738" spans="1:41" ht="23.25" customHeight="1" x14ac:dyDescent="0.25">
      <c r="A738" s="28" t="s">
        <v>735</v>
      </c>
      <c r="F738" s="32" t="str">
        <f t="shared" si="11"/>
        <v xml:space="preserve"> </v>
      </c>
      <c r="G738" s="224"/>
    </row>
    <row r="739" spans="1:41" ht="23.25" customHeight="1" x14ac:dyDescent="0.25">
      <c r="A739" s="28" t="s">
        <v>736</v>
      </c>
      <c r="F739" s="32" t="str">
        <f t="shared" si="11"/>
        <v xml:space="preserve"> </v>
      </c>
      <c r="G739" s="224"/>
    </row>
    <row r="740" spans="1:41" ht="23.25" customHeight="1" x14ac:dyDescent="0.25">
      <c r="A740" s="28" t="s">
        <v>737</v>
      </c>
      <c r="F740" s="32" t="str">
        <f t="shared" si="11"/>
        <v xml:space="preserve"> </v>
      </c>
      <c r="G740" s="224"/>
    </row>
    <row r="741" spans="1:41" ht="23.25" customHeight="1" x14ac:dyDescent="0.25">
      <c r="A741" s="28" t="s">
        <v>738</v>
      </c>
      <c r="F741" s="32" t="str">
        <f t="shared" si="11"/>
        <v xml:space="preserve"> </v>
      </c>
      <c r="G741" s="224"/>
    </row>
    <row r="742" spans="1:41" ht="23.25" customHeight="1" x14ac:dyDescent="0.25">
      <c r="A742" s="28" t="s">
        <v>739</v>
      </c>
      <c r="F742" s="32" t="str">
        <f t="shared" si="11"/>
        <v xml:space="preserve"> </v>
      </c>
      <c r="G742" s="224"/>
    </row>
    <row r="743" spans="1:41" ht="23.25" customHeight="1" x14ac:dyDescent="0.25">
      <c r="A743" s="28" t="s">
        <v>740</v>
      </c>
      <c r="F743" s="32" t="str">
        <f t="shared" si="11"/>
        <v xml:space="preserve"> </v>
      </c>
      <c r="G743" s="224"/>
    </row>
    <row r="744" spans="1:41" ht="23.25" customHeight="1" x14ac:dyDescent="0.25">
      <c r="A744" s="28" t="s">
        <v>741</v>
      </c>
      <c r="F744" s="32" t="str">
        <f t="shared" si="11"/>
        <v xml:space="preserve"> </v>
      </c>
      <c r="G744" s="224"/>
    </row>
    <row r="745" spans="1:41" ht="23.25" customHeight="1" x14ac:dyDescent="0.25">
      <c r="A745" s="28" t="s">
        <v>742</v>
      </c>
      <c r="F745" s="32" t="str">
        <f t="shared" si="11"/>
        <v xml:space="preserve"> </v>
      </c>
      <c r="G745" s="224"/>
    </row>
    <row r="746" spans="1:41" ht="23.25" customHeight="1" x14ac:dyDescent="0.25">
      <c r="A746" s="28" t="s">
        <v>743</v>
      </c>
      <c r="F746" s="32" t="str">
        <f t="shared" si="11"/>
        <v xml:space="preserve"> </v>
      </c>
      <c r="G746" s="224"/>
    </row>
    <row r="747" spans="1:41" ht="23.25" customHeight="1" x14ac:dyDescent="0.25">
      <c r="A747" s="28" t="s">
        <v>744</v>
      </c>
      <c r="F747" s="32" t="str">
        <f t="shared" si="11"/>
        <v xml:space="preserve"> </v>
      </c>
      <c r="G747" s="224"/>
    </row>
    <row r="748" spans="1:41" ht="23.25" customHeight="1" x14ac:dyDescent="0.25">
      <c r="A748" s="28" t="s">
        <v>745</v>
      </c>
      <c r="F748" s="32" t="str">
        <f t="shared" si="11"/>
        <v xml:space="preserve"> </v>
      </c>
      <c r="G748" s="224"/>
    </row>
    <row r="749" spans="1:41" ht="23.25" customHeight="1" x14ac:dyDescent="0.25">
      <c r="A749" s="28" t="s">
        <v>746</v>
      </c>
      <c r="F749" s="32" t="str">
        <f t="shared" si="11"/>
        <v xml:space="preserve"> </v>
      </c>
      <c r="G749" s="224"/>
    </row>
    <row r="750" spans="1:41" ht="23.25" customHeight="1" x14ac:dyDescent="0.25">
      <c r="A750" s="28" t="s">
        <v>747</v>
      </c>
      <c r="F750" s="32" t="str">
        <f t="shared" si="11"/>
        <v xml:space="preserve"> </v>
      </c>
      <c r="G750" s="224"/>
    </row>
    <row r="751" spans="1:41" ht="23.25" customHeight="1" x14ac:dyDescent="0.25">
      <c r="A751" s="28" t="s">
        <v>748</v>
      </c>
      <c r="F751" s="32" t="str">
        <f t="shared" si="11"/>
        <v xml:space="preserve"> </v>
      </c>
      <c r="G751" s="224"/>
    </row>
    <row r="752" spans="1:41" ht="23.25" customHeight="1" x14ac:dyDescent="0.25">
      <c r="A752" s="28" t="s">
        <v>749</v>
      </c>
      <c r="F752" s="32" t="str">
        <f t="shared" si="11"/>
        <v xml:space="preserve"> </v>
      </c>
      <c r="G752" s="224"/>
    </row>
    <row r="753" spans="1:7" ht="23.25" customHeight="1" x14ac:dyDescent="0.25">
      <c r="A753" s="28" t="s">
        <v>750</v>
      </c>
      <c r="F753" s="32" t="str">
        <f t="shared" si="11"/>
        <v xml:space="preserve"> </v>
      </c>
      <c r="G753" s="224"/>
    </row>
    <row r="754" spans="1:7" ht="23.25" customHeight="1" x14ac:dyDescent="0.25">
      <c r="A754" s="28" t="s">
        <v>751</v>
      </c>
      <c r="F754" s="32" t="str">
        <f t="shared" si="11"/>
        <v xml:space="preserve"> </v>
      </c>
      <c r="G754" s="224"/>
    </row>
    <row r="755" spans="1:7" ht="23.25" customHeight="1" x14ac:dyDescent="0.25">
      <c r="A755" s="28" t="s">
        <v>752</v>
      </c>
      <c r="F755" s="32" t="str">
        <f t="shared" si="11"/>
        <v xml:space="preserve"> </v>
      </c>
      <c r="G755" s="224"/>
    </row>
    <row r="756" spans="1:7" ht="23.25" customHeight="1" x14ac:dyDescent="0.25">
      <c r="A756" s="28" t="s">
        <v>753</v>
      </c>
      <c r="F756" s="32" t="str">
        <f t="shared" si="11"/>
        <v xml:space="preserve"> </v>
      </c>
      <c r="G756" s="224"/>
    </row>
    <row r="757" spans="1:7" ht="23.25" customHeight="1" x14ac:dyDescent="0.25">
      <c r="A757" s="28" t="s">
        <v>754</v>
      </c>
      <c r="F757" s="32" t="str">
        <f t="shared" si="11"/>
        <v xml:space="preserve"> </v>
      </c>
      <c r="G757" s="224"/>
    </row>
    <row r="758" spans="1:7" ht="23.25" customHeight="1" x14ac:dyDescent="0.25">
      <c r="A758" s="28" t="s">
        <v>755</v>
      </c>
      <c r="F758" s="32" t="str">
        <f t="shared" si="11"/>
        <v xml:space="preserve"> </v>
      </c>
      <c r="G758" s="224"/>
    </row>
    <row r="759" spans="1:7" ht="23.25" customHeight="1" x14ac:dyDescent="0.25">
      <c r="A759" s="28" t="s">
        <v>756</v>
      </c>
      <c r="F759" s="32" t="str">
        <f t="shared" si="11"/>
        <v xml:space="preserve"> </v>
      </c>
      <c r="G759" s="224"/>
    </row>
    <row r="760" spans="1:7" ht="23.25" customHeight="1" x14ac:dyDescent="0.25">
      <c r="A760" s="28" t="s">
        <v>757</v>
      </c>
      <c r="F760" s="32" t="str">
        <f t="shared" si="11"/>
        <v xml:space="preserve"> </v>
      </c>
      <c r="G760" s="224"/>
    </row>
    <row r="761" spans="1:7" ht="23.25" customHeight="1" x14ac:dyDescent="0.25">
      <c r="A761" s="28" t="s">
        <v>758</v>
      </c>
      <c r="F761" s="32" t="str">
        <f t="shared" si="11"/>
        <v xml:space="preserve"> </v>
      </c>
      <c r="G761" s="224"/>
    </row>
    <row r="762" spans="1:7" ht="23.25" customHeight="1" x14ac:dyDescent="0.25">
      <c r="A762" s="28" t="s">
        <v>759</v>
      </c>
      <c r="F762" s="32" t="str">
        <f t="shared" si="11"/>
        <v xml:space="preserve"> </v>
      </c>
      <c r="G762" s="224"/>
    </row>
    <row r="763" spans="1:7" ht="23.25" customHeight="1" x14ac:dyDescent="0.25">
      <c r="A763" s="28" t="s">
        <v>760</v>
      </c>
      <c r="F763" s="32" t="str">
        <f t="shared" si="11"/>
        <v xml:space="preserve"> </v>
      </c>
      <c r="G763" s="224"/>
    </row>
    <row r="764" spans="1:7" ht="23.25" customHeight="1" x14ac:dyDescent="0.25">
      <c r="A764" s="28" t="s">
        <v>761</v>
      </c>
      <c r="F764" s="32" t="str">
        <f t="shared" si="11"/>
        <v xml:space="preserve"> </v>
      </c>
      <c r="G764" s="224"/>
    </row>
    <row r="765" spans="1:7" ht="23.25" customHeight="1" x14ac:dyDescent="0.25">
      <c r="A765" s="28" t="s">
        <v>762</v>
      </c>
      <c r="F765" s="32" t="str">
        <f t="shared" si="11"/>
        <v xml:space="preserve"> </v>
      </c>
      <c r="G765" s="224"/>
    </row>
    <row r="766" spans="1:7" ht="23.25" customHeight="1" x14ac:dyDescent="0.25">
      <c r="A766" s="28" t="s">
        <v>763</v>
      </c>
      <c r="F766" s="32" t="str">
        <f t="shared" si="11"/>
        <v xml:space="preserve"> </v>
      </c>
      <c r="G766" s="224"/>
    </row>
    <row r="767" spans="1:7" ht="23.25" customHeight="1" x14ac:dyDescent="0.25">
      <c r="A767" s="28" t="s">
        <v>764</v>
      </c>
      <c r="F767" s="32" t="str">
        <f t="shared" si="11"/>
        <v xml:space="preserve"> </v>
      </c>
      <c r="G767" s="224"/>
    </row>
    <row r="768" spans="1:7" ht="23.25" customHeight="1" x14ac:dyDescent="0.25">
      <c r="A768" s="28" t="s">
        <v>765</v>
      </c>
      <c r="F768" s="32" t="str">
        <f t="shared" si="11"/>
        <v xml:space="preserve"> </v>
      </c>
      <c r="G768" s="224"/>
    </row>
    <row r="769" spans="1:7" ht="23.25" customHeight="1" x14ac:dyDescent="0.25">
      <c r="A769" s="28" t="s">
        <v>766</v>
      </c>
      <c r="F769" s="32" t="str">
        <f t="shared" si="11"/>
        <v xml:space="preserve"> </v>
      </c>
      <c r="G769" s="224"/>
    </row>
    <row r="770" spans="1:7" ht="23.25" customHeight="1" x14ac:dyDescent="0.25">
      <c r="A770" s="28" t="s">
        <v>767</v>
      </c>
      <c r="F770" s="32" t="str">
        <f t="shared" si="11"/>
        <v xml:space="preserve"> </v>
      </c>
      <c r="G770" s="224"/>
    </row>
    <row r="771" spans="1:7" ht="23.25" customHeight="1" x14ac:dyDescent="0.25">
      <c r="A771" s="28" t="s">
        <v>768</v>
      </c>
      <c r="F771" s="32" t="str">
        <f t="shared" si="11"/>
        <v xml:space="preserve"> </v>
      </c>
      <c r="G771" s="224"/>
    </row>
    <row r="772" spans="1:7" ht="23.25" customHeight="1" x14ac:dyDescent="0.25">
      <c r="A772" s="28" t="s">
        <v>769</v>
      </c>
      <c r="F772" s="32" t="str">
        <f t="shared" si="11"/>
        <v xml:space="preserve"> </v>
      </c>
      <c r="G772" s="224"/>
    </row>
    <row r="773" spans="1:7" ht="23.25" customHeight="1" x14ac:dyDescent="0.25">
      <c r="A773" s="28" t="s">
        <v>770</v>
      </c>
      <c r="F773" s="32" t="str">
        <f t="shared" si="11"/>
        <v xml:space="preserve"> </v>
      </c>
      <c r="G773" s="224"/>
    </row>
    <row r="774" spans="1:7" ht="23.25" customHeight="1" x14ac:dyDescent="0.25">
      <c r="A774" s="28" t="s">
        <v>771</v>
      </c>
      <c r="F774" s="32" t="str">
        <f t="shared" si="11"/>
        <v xml:space="preserve"> </v>
      </c>
      <c r="G774" s="224"/>
    </row>
    <row r="775" spans="1:7" ht="23.25" customHeight="1" x14ac:dyDescent="0.25">
      <c r="A775" s="28" t="s">
        <v>772</v>
      </c>
      <c r="F775" s="32" t="str">
        <f t="shared" si="11"/>
        <v xml:space="preserve"> </v>
      </c>
      <c r="G775" s="224"/>
    </row>
    <row r="776" spans="1:7" ht="23.25" customHeight="1" x14ac:dyDescent="0.25">
      <c r="A776" s="28" t="s">
        <v>773</v>
      </c>
      <c r="F776" s="32" t="str">
        <f t="shared" ref="F776:F839" si="12">E776&amp;" "&amp;D776</f>
        <v xml:space="preserve"> </v>
      </c>
      <c r="G776" s="224"/>
    </row>
    <row r="777" spans="1:7" ht="23.25" customHeight="1" x14ac:dyDescent="0.25">
      <c r="A777" s="28" t="s">
        <v>774</v>
      </c>
      <c r="F777" s="32" t="str">
        <f t="shared" si="12"/>
        <v xml:space="preserve"> </v>
      </c>
      <c r="G777" s="224"/>
    </row>
    <row r="778" spans="1:7" ht="23.25" customHeight="1" x14ac:dyDescent="0.25">
      <c r="A778" s="28" t="s">
        <v>775</v>
      </c>
      <c r="F778" s="32" t="str">
        <f t="shared" si="12"/>
        <v xml:space="preserve"> </v>
      </c>
      <c r="G778" s="224"/>
    </row>
    <row r="779" spans="1:7" ht="23.25" customHeight="1" x14ac:dyDescent="0.25">
      <c r="A779" s="28" t="s">
        <v>776</v>
      </c>
      <c r="F779" s="32" t="str">
        <f t="shared" si="12"/>
        <v xml:space="preserve"> </v>
      </c>
      <c r="G779" s="224"/>
    </row>
    <row r="780" spans="1:7" ht="23.25" customHeight="1" x14ac:dyDescent="0.25">
      <c r="A780" s="28" t="s">
        <v>777</v>
      </c>
      <c r="F780" s="32" t="str">
        <f t="shared" si="12"/>
        <v xml:space="preserve"> </v>
      </c>
      <c r="G780" s="224"/>
    </row>
    <row r="781" spans="1:7" ht="23.25" customHeight="1" x14ac:dyDescent="0.25">
      <c r="A781" s="28" t="s">
        <v>778</v>
      </c>
      <c r="F781" s="32" t="str">
        <f t="shared" si="12"/>
        <v xml:space="preserve"> </v>
      </c>
      <c r="G781" s="224"/>
    </row>
    <row r="782" spans="1:7" ht="23.25" customHeight="1" x14ac:dyDescent="0.25">
      <c r="A782" s="28" t="s">
        <v>779</v>
      </c>
      <c r="F782" s="32" t="str">
        <f t="shared" si="12"/>
        <v xml:space="preserve"> </v>
      </c>
      <c r="G782" s="224"/>
    </row>
    <row r="783" spans="1:7" ht="23.25" customHeight="1" x14ac:dyDescent="0.25">
      <c r="A783" s="28" t="s">
        <v>780</v>
      </c>
      <c r="F783" s="32" t="str">
        <f t="shared" si="12"/>
        <v xml:space="preserve"> </v>
      </c>
      <c r="G783" s="224"/>
    </row>
    <row r="784" spans="1:7" ht="23.25" customHeight="1" x14ac:dyDescent="0.25">
      <c r="A784" s="28" t="s">
        <v>781</v>
      </c>
      <c r="F784" s="32" t="str">
        <f t="shared" si="12"/>
        <v xml:space="preserve"> </v>
      </c>
      <c r="G784" s="224"/>
    </row>
    <row r="785" spans="1:7" ht="23.25" customHeight="1" x14ac:dyDescent="0.25">
      <c r="A785" s="28" t="s">
        <v>782</v>
      </c>
      <c r="F785" s="32" t="str">
        <f t="shared" si="12"/>
        <v xml:space="preserve"> </v>
      </c>
      <c r="G785" s="224"/>
    </row>
    <row r="786" spans="1:7" ht="23.25" customHeight="1" x14ac:dyDescent="0.25">
      <c r="A786" s="28" t="s">
        <v>783</v>
      </c>
      <c r="F786" s="32" t="str">
        <f t="shared" si="12"/>
        <v xml:space="preserve"> </v>
      </c>
      <c r="G786" s="224"/>
    </row>
    <row r="787" spans="1:7" ht="23.25" customHeight="1" x14ac:dyDescent="0.25">
      <c r="A787" s="28" t="s">
        <v>784</v>
      </c>
      <c r="F787" s="32" t="str">
        <f t="shared" si="12"/>
        <v xml:space="preserve"> </v>
      </c>
      <c r="G787" s="224"/>
    </row>
    <row r="788" spans="1:7" ht="23.25" customHeight="1" x14ac:dyDescent="0.25">
      <c r="A788" s="28" t="s">
        <v>785</v>
      </c>
      <c r="F788" s="32" t="str">
        <f t="shared" si="12"/>
        <v xml:space="preserve"> </v>
      </c>
      <c r="G788" s="224"/>
    </row>
    <row r="789" spans="1:7" ht="23.25" customHeight="1" x14ac:dyDescent="0.25">
      <c r="A789" s="28" t="s">
        <v>786</v>
      </c>
      <c r="F789" s="32" t="str">
        <f t="shared" si="12"/>
        <v xml:space="preserve"> </v>
      </c>
      <c r="G789" s="224"/>
    </row>
    <row r="790" spans="1:7" ht="23.25" customHeight="1" x14ac:dyDescent="0.25">
      <c r="A790" s="28" t="s">
        <v>787</v>
      </c>
      <c r="F790" s="32" t="str">
        <f t="shared" si="12"/>
        <v xml:space="preserve"> </v>
      </c>
      <c r="G790" s="224"/>
    </row>
    <row r="791" spans="1:7" ht="23.25" customHeight="1" x14ac:dyDescent="0.25">
      <c r="A791" s="28" t="s">
        <v>788</v>
      </c>
      <c r="F791" s="32" t="str">
        <f t="shared" si="12"/>
        <v xml:space="preserve"> </v>
      </c>
      <c r="G791" s="224"/>
    </row>
    <row r="792" spans="1:7" ht="23.25" customHeight="1" x14ac:dyDescent="0.25">
      <c r="A792" s="28" t="s">
        <v>789</v>
      </c>
      <c r="F792" s="32" t="str">
        <f t="shared" si="12"/>
        <v xml:space="preserve"> </v>
      </c>
      <c r="G792" s="224"/>
    </row>
    <row r="793" spans="1:7" ht="23.25" customHeight="1" x14ac:dyDescent="0.25">
      <c r="A793" s="28" t="s">
        <v>790</v>
      </c>
      <c r="F793" s="32" t="str">
        <f t="shared" si="12"/>
        <v xml:space="preserve"> </v>
      </c>
      <c r="G793" s="224"/>
    </row>
    <row r="794" spans="1:7" ht="23.25" customHeight="1" x14ac:dyDescent="0.25">
      <c r="A794" s="28" t="s">
        <v>791</v>
      </c>
      <c r="F794" s="32" t="str">
        <f t="shared" si="12"/>
        <v xml:space="preserve"> </v>
      </c>
      <c r="G794" s="224"/>
    </row>
    <row r="795" spans="1:7" ht="23.25" customHeight="1" x14ac:dyDescent="0.25">
      <c r="A795" s="28" t="s">
        <v>792</v>
      </c>
      <c r="F795" s="32" t="str">
        <f t="shared" si="12"/>
        <v xml:space="preserve"> </v>
      </c>
      <c r="G795" s="224"/>
    </row>
    <row r="796" spans="1:7" ht="23.25" customHeight="1" x14ac:dyDescent="0.25">
      <c r="A796" s="28" t="s">
        <v>793</v>
      </c>
      <c r="F796" s="32" t="str">
        <f t="shared" si="12"/>
        <v xml:space="preserve"> </v>
      </c>
      <c r="G796" s="224"/>
    </row>
    <row r="797" spans="1:7" ht="23.25" customHeight="1" x14ac:dyDescent="0.25">
      <c r="A797" s="28" t="s">
        <v>794</v>
      </c>
      <c r="F797" s="32" t="str">
        <f t="shared" si="12"/>
        <v xml:space="preserve"> </v>
      </c>
      <c r="G797" s="224"/>
    </row>
    <row r="798" spans="1:7" ht="23.25" customHeight="1" x14ac:dyDescent="0.25">
      <c r="A798" s="28" t="s">
        <v>795</v>
      </c>
      <c r="F798" s="32" t="str">
        <f t="shared" si="12"/>
        <v xml:space="preserve"> </v>
      </c>
      <c r="G798" s="224"/>
    </row>
    <row r="799" spans="1:7" ht="23.25" customHeight="1" x14ac:dyDescent="0.25">
      <c r="A799" s="28" t="s">
        <v>796</v>
      </c>
      <c r="F799" s="32" t="str">
        <f t="shared" si="12"/>
        <v xml:space="preserve"> </v>
      </c>
      <c r="G799" s="224"/>
    </row>
    <row r="800" spans="1:7" ht="23.25" customHeight="1" x14ac:dyDescent="0.25">
      <c r="A800" s="28" t="s">
        <v>797</v>
      </c>
      <c r="F800" s="32" t="str">
        <f t="shared" si="12"/>
        <v xml:space="preserve"> </v>
      </c>
      <c r="G800" s="224"/>
    </row>
    <row r="801" spans="1:7" ht="23.25" customHeight="1" x14ac:dyDescent="0.25">
      <c r="A801" s="28" t="s">
        <v>798</v>
      </c>
      <c r="F801" s="32" t="str">
        <f t="shared" si="12"/>
        <v xml:space="preserve"> </v>
      </c>
      <c r="G801" s="224"/>
    </row>
    <row r="802" spans="1:7" ht="23.25" customHeight="1" x14ac:dyDescent="0.25">
      <c r="A802" s="28" t="s">
        <v>799</v>
      </c>
      <c r="F802" s="32" t="str">
        <f t="shared" si="12"/>
        <v xml:space="preserve"> </v>
      </c>
      <c r="G802" s="224"/>
    </row>
    <row r="803" spans="1:7" ht="23.25" customHeight="1" x14ac:dyDescent="0.25">
      <c r="A803" s="28" t="s">
        <v>800</v>
      </c>
      <c r="F803" s="32" t="str">
        <f t="shared" si="12"/>
        <v xml:space="preserve"> </v>
      </c>
      <c r="G803" s="224"/>
    </row>
    <row r="804" spans="1:7" ht="23.25" customHeight="1" x14ac:dyDescent="0.25">
      <c r="A804" s="28" t="s">
        <v>801</v>
      </c>
      <c r="F804" s="32" t="str">
        <f t="shared" si="12"/>
        <v xml:space="preserve"> </v>
      </c>
      <c r="G804" s="224"/>
    </row>
    <row r="805" spans="1:7" ht="23.25" customHeight="1" x14ac:dyDescent="0.25">
      <c r="A805" s="28" t="s">
        <v>802</v>
      </c>
      <c r="F805" s="32" t="str">
        <f t="shared" si="12"/>
        <v xml:space="preserve"> </v>
      </c>
      <c r="G805" s="224"/>
    </row>
    <row r="806" spans="1:7" ht="23.25" customHeight="1" x14ac:dyDescent="0.25">
      <c r="A806" s="28" t="s">
        <v>803</v>
      </c>
      <c r="F806" s="32" t="str">
        <f t="shared" si="12"/>
        <v xml:space="preserve"> </v>
      </c>
      <c r="G806" s="224"/>
    </row>
    <row r="807" spans="1:7" ht="23.25" customHeight="1" x14ac:dyDescent="0.25">
      <c r="A807" s="28" t="s">
        <v>804</v>
      </c>
      <c r="F807" s="32" t="str">
        <f t="shared" si="12"/>
        <v xml:space="preserve"> </v>
      </c>
      <c r="G807" s="224"/>
    </row>
    <row r="808" spans="1:7" ht="23.25" customHeight="1" x14ac:dyDescent="0.25">
      <c r="A808" s="28" t="s">
        <v>805</v>
      </c>
      <c r="F808" s="32" t="str">
        <f t="shared" si="12"/>
        <v xml:space="preserve"> </v>
      </c>
      <c r="G808" s="224"/>
    </row>
    <row r="809" spans="1:7" ht="23.25" customHeight="1" x14ac:dyDescent="0.25">
      <c r="A809" s="28" t="s">
        <v>806</v>
      </c>
      <c r="F809" s="32" t="str">
        <f t="shared" si="12"/>
        <v xml:space="preserve"> </v>
      </c>
      <c r="G809" s="224"/>
    </row>
    <row r="810" spans="1:7" ht="23.25" customHeight="1" x14ac:dyDescent="0.25">
      <c r="A810" s="28" t="s">
        <v>807</v>
      </c>
      <c r="F810" s="32" t="str">
        <f t="shared" si="12"/>
        <v xml:space="preserve"> </v>
      </c>
      <c r="G810" s="224"/>
    </row>
    <row r="811" spans="1:7" ht="23.25" customHeight="1" x14ac:dyDescent="0.25">
      <c r="A811" s="28" t="s">
        <v>808</v>
      </c>
      <c r="F811" s="32" t="str">
        <f t="shared" si="12"/>
        <v xml:space="preserve"> </v>
      </c>
      <c r="G811" s="224"/>
    </row>
    <row r="812" spans="1:7" ht="23.25" customHeight="1" x14ac:dyDescent="0.25">
      <c r="A812" s="28" t="s">
        <v>809</v>
      </c>
      <c r="F812" s="32" t="str">
        <f t="shared" si="12"/>
        <v xml:space="preserve"> </v>
      </c>
      <c r="G812" s="224"/>
    </row>
    <row r="813" spans="1:7" ht="23.25" customHeight="1" x14ac:dyDescent="0.25">
      <c r="A813" s="28" t="s">
        <v>810</v>
      </c>
      <c r="F813" s="32" t="str">
        <f t="shared" si="12"/>
        <v xml:space="preserve"> </v>
      </c>
      <c r="G813" s="224"/>
    </row>
    <row r="814" spans="1:7" ht="23.25" customHeight="1" x14ac:dyDescent="0.25">
      <c r="A814" s="28" t="s">
        <v>811</v>
      </c>
      <c r="F814" s="32" t="str">
        <f t="shared" si="12"/>
        <v xml:space="preserve"> </v>
      </c>
      <c r="G814" s="224"/>
    </row>
    <row r="815" spans="1:7" ht="23.25" customHeight="1" x14ac:dyDescent="0.25">
      <c r="A815" s="28" t="s">
        <v>812</v>
      </c>
      <c r="F815" s="32" t="str">
        <f t="shared" si="12"/>
        <v xml:space="preserve"> </v>
      </c>
      <c r="G815" s="224"/>
    </row>
    <row r="816" spans="1:7" ht="23.25" customHeight="1" x14ac:dyDescent="0.25">
      <c r="A816" s="28" t="s">
        <v>813</v>
      </c>
      <c r="F816" s="32" t="str">
        <f t="shared" si="12"/>
        <v xml:space="preserve"> </v>
      </c>
      <c r="G816" s="224"/>
    </row>
    <row r="817" spans="1:7" ht="23.25" customHeight="1" x14ac:dyDescent="0.25">
      <c r="A817" s="28" t="s">
        <v>814</v>
      </c>
      <c r="F817" s="32" t="str">
        <f t="shared" si="12"/>
        <v xml:space="preserve"> </v>
      </c>
      <c r="G817" s="224"/>
    </row>
    <row r="818" spans="1:7" ht="23.25" customHeight="1" x14ac:dyDescent="0.25">
      <c r="A818" s="28" t="s">
        <v>815</v>
      </c>
      <c r="F818" s="32" t="str">
        <f t="shared" si="12"/>
        <v xml:space="preserve"> </v>
      </c>
      <c r="G818" s="224"/>
    </row>
    <row r="819" spans="1:7" ht="23.25" customHeight="1" x14ac:dyDescent="0.25">
      <c r="A819" s="28" t="s">
        <v>816</v>
      </c>
      <c r="F819" s="32" t="str">
        <f t="shared" si="12"/>
        <v xml:space="preserve"> </v>
      </c>
      <c r="G819" s="224"/>
    </row>
    <row r="820" spans="1:7" ht="23.25" customHeight="1" x14ac:dyDescent="0.25">
      <c r="A820" s="28" t="s">
        <v>817</v>
      </c>
      <c r="F820" s="32" t="str">
        <f t="shared" si="12"/>
        <v xml:space="preserve"> </v>
      </c>
      <c r="G820" s="224"/>
    </row>
    <row r="821" spans="1:7" ht="23.25" customHeight="1" x14ac:dyDescent="0.25">
      <c r="A821" s="28" t="s">
        <v>818</v>
      </c>
      <c r="F821" s="32" t="str">
        <f t="shared" si="12"/>
        <v xml:space="preserve"> </v>
      </c>
      <c r="G821" s="224"/>
    </row>
    <row r="822" spans="1:7" ht="23.25" customHeight="1" x14ac:dyDescent="0.25">
      <c r="A822" s="28" t="s">
        <v>819</v>
      </c>
      <c r="F822" s="32" t="str">
        <f t="shared" si="12"/>
        <v xml:space="preserve"> </v>
      </c>
      <c r="G822" s="224"/>
    </row>
    <row r="823" spans="1:7" ht="23.25" customHeight="1" x14ac:dyDescent="0.25">
      <c r="A823" s="28" t="s">
        <v>820</v>
      </c>
      <c r="F823" s="32" t="str">
        <f t="shared" si="12"/>
        <v xml:space="preserve"> </v>
      </c>
      <c r="G823" s="224"/>
    </row>
    <row r="824" spans="1:7" ht="23.25" customHeight="1" x14ac:dyDescent="0.25">
      <c r="A824" s="28" t="s">
        <v>821</v>
      </c>
      <c r="F824" s="32" t="str">
        <f t="shared" si="12"/>
        <v xml:space="preserve"> </v>
      </c>
      <c r="G824" s="224"/>
    </row>
    <row r="825" spans="1:7" ht="23.25" customHeight="1" x14ac:dyDescent="0.25">
      <c r="A825" s="28" t="s">
        <v>822</v>
      </c>
      <c r="F825" s="32" t="str">
        <f t="shared" si="12"/>
        <v xml:space="preserve"> </v>
      </c>
      <c r="G825" s="224"/>
    </row>
    <row r="826" spans="1:7" ht="23.25" customHeight="1" x14ac:dyDescent="0.25">
      <c r="A826" s="28" t="s">
        <v>823</v>
      </c>
      <c r="F826" s="32" t="str">
        <f t="shared" si="12"/>
        <v xml:space="preserve"> </v>
      </c>
      <c r="G826" s="224"/>
    </row>
    <row r="827" spans="1:7" ht="23.25" customHeight="1" x14ac:dyDescent="0.25">
      <c r="A827" s="28" t="s">
        <v>824</v>
      </c>
      <c r="F827" s="32" t="str">
        <f t="shared" si="12"/>
        <v xml:space="preserve"> </v>
      </c>
      <c r="G827" s="224"/>
    </row>
    <row r="828" spans="1:7" ht="23.25" customHeight="1" x14ac:dyDescent="0.25">
      <c r="A828" s="28" t="s">
        <v>825</v>
      </c>
      <c r="F828" s="32" t="str">
        <f t="shared" si="12"/>
        <v xml:space="preserve"> </v>
      </c>
      <c r="G828" s="224"/>
    </row>
    <row r="829" spans="1:7" ht="23.25" customHeight="1" x14ac:dyDescent="0.25">
      <c r="A829" s="28" t="s">
        <v>826</v>
      </c>
      <c r="F829" s="32" t="str">
        <f t="shared" si="12"/>
        <v xml:space="preserve"> </v>
      </c>
      <c r="G829" s="224"/>
    </row>
    <row r="830" spans="1:7" ht="23.25" customHeight="1" x14ac:dyDescent="0.25">
      <c r="A830" s="28" t="s">
        <v>827</v>
      </c>
      <c r="F830" s="32" t="str">
        <f t="shared" si="12"/>
        <v xml:space="preserve"> </v>
      </c>
      <c r="G830" s="224"/>
    </row>
    <row r="831" spans="1:7" ht="23.25" customHeight="1" x14ac:dyDescent="0.25">
      <c r="A831" s="28" t="s">
        <v>828</v>
      </c>
      <c r="F831" s="32" t="str">
        <f t="shared" si="12"/>
        <v xml:space="preserve"> </v>
      </c>
      <c r="G831" s="224"/>
    </row>
    <row r="832" spans="1:7" ht="23.25" customHeight="1" x14ac:dyDescent="0.25">
      <c r="A832" s="28" t="s">
        <v>829</v>
      </c>
      <c r="F832" s="32" t="str">
        <f t="shared" si="12"/>
        <v xml:space="preserve"> </v>
      </c>
      <c r="G832" s="224"/>
    </row>
    <row r="833" spans="1:7" ht="23.25" customHeight="1" x14ac:dyDescent="0.25">
      <c r="A833" s="28" t="s">
        <v>830</v>
      </c>
      <c r="F833" s="32" t="str">
        <f t="shared" si="12"/>
        <v xml:space="preserve"> </v>
      </c>
      <c r="G833" s="224"/>
    </row>
    <row r="834" spans="1:7" ht="23.25" customHeight="1" x14ac:dyDescent="0.25">
      <c r="A834" s="28" t="s">
        <v>831</v>
      </c>
      <c r="F834" s="32" t="str">
        <f t="shared" si="12"/>
        <v xml:space="preserve"> </v>
      </c>
      <c r="G834" s="224"/>
    </row>
    <row r="835" spans="1:7" ht="23.25" customHeight="1" x14ac:dyDescent="0.25">
      <c r="A835" s="28" t="s">
        <v>832</v>
      </c>
      <c r="F835" s="32" t="str">
        <f t="shared" si="12"/>
        <v xml:space="preserve"> </v>
      </c>
      <c r="G835" s="224"/>
    </row>
    <row r="836" spans="1:7" ht="23.25" customHeight="1" x14ac:dyDescent="0.25">
      <c r="A836" s="28" t="s">
        <v>833</v>
      </c>
      <c r="F836" s="32" t="str">
        <f t="shared" si="12"/>
        <v xml:space="preserve"> </v>
      </c>
      <c r="G836" s="224"/>
    </row>
    <row r="837" spans="1:7" ht="23.25" customHeight="1" x14ac:dyDescent="0.25">
      <c r="A837" s="28" t="s">
        <v>834</v>
      </c>
      <c r="F837" s="32" t="str">
        <f t="shared" si="12"/>
        <v xml:space="preserve"> </v>
      </c>
      <c r="G837" s="224"/>
    </row>
    <row r="838" spans="1:7" ht="23.25" customHeight="1" x14ac:dyDescent="0.25">
      <c r="A838" s="28" t="s">
        <v>835</v>
      </c>
      <c r="F838" s="32" t="str">
        <f t="shared" si="12"/>
        <v xml:space="preserve"> </v>
      </c>
      <c r="G838" s="224"/>
    </row>
    <row r="839" spans="1:7" ht="23.25" customHeight="1" x14ac:dyDescent="0.25">
      <c r="A839" s="28" t="s">
        <v>836</v>
      </c>
      <c r="F839" s="32" t="str">
        <f t="shared" si="12"/>
        <v xml:space="preserve"> </v>
      </c>
      <c r="G839" s="224"/>
    </row>
    <row r="840" spans="1:7" ht="23.25" customHeight="1" x14ac:dyDescent="0.25">
      <c r="A840" s="28" t="s">
        <v>837</v>
      </c>
      <c r="F840" s="32" t="str">
        <f t="shared" ref="F840:F903" si="13">E840&amp;" "&amp;D840</f>
        <v xml:space="preserve"> </v>
      </c>
      <c r="G840" s="224"/>
    </row>
    <row r="841" spans="1:7" ht="23.25" customHeight="1" x14ac:dyDescent="0.25">
      <c r="A841" s="28" t="s">
        <v>838</v>
      </c>
      <c r="F841" s="32" t="str">
        <f t="shared" si="13"/>
        <v xml:space="preserve"> </v>
      </c>
      <c r="G841" s="224"/>
    </row>
    <row r="842" spans="1:7" ht="23.25" customHeight="1" x14ac:dyDescent="0.25">
      <c r="A842" s="28" t="s">
        <v>839</v>
      </c>
      <c r="F842" s="32" t="str">
        <f t="shared" si="13"/>
        <v xml:space="preserve"> </v>
      </c>
      <c r="G842" s="224"/>
    </row>
    <row r="843" spans="1:7" ht="23.25" customHeight="1" x14ac:dyDescent="0.25">
      <c r="A843" s="28" t="s">
        <v>840</v>
      </c>
      <c r="F843" s="32" t="str">
        <f t="shared" si="13"/>
        <v xml:space="preserve"> </v>
      </c>
      <c r="G843" s="224"/>
    </row>
    <row r="844" spans="1:7" ht="23.25" customHeight="1" x14ac:dyDescent="0.25">
      <c r="A844" s="28" t="s">
        <v>841</v>
      </c>
      <c r="F844" s="32" t="str">
        <f t="shared" si="13"/>
        <v xml:space="preserve"> </v>
      </c>
      <c r="G844" s="224"/>
    </row>
    <row r="845" spans="1:7" ht="23.25" customHeight="1" x14ac:dyDescent="0.25">
      <c r="A845" s="28" t="s">
        <v>842</v>
      </c>
      <c r="F845" s="32" t="str">
        <f t="shared" si="13"/>
        <v xml:space="preserve"> </v>
      </c>
      <c r="G845" s="224"/>
    </row>
    <row r="846" spans="1:7" ht="23.25" customHeight="1" x14ac:dyDescent="0.25">
      <c r="A846" s="28" t="s">
        <v>843</v>
      </c>
      <c r="F846" s="32" t="str">
        <f t="shared" si="13"/>
        <v xml:space="preserve"> </v>
      </c>
      <c r="G846" s="224"/>
    </row>
    <row r="847" spans="1:7" ht="23.25" customHeight="1" x14ac:dyDescent="0.25">
      <c r="A847" s="28" t="s">
        <v>844</v>
      </c>
      <c r="F847" s="32" t="str">
        <f t="shared" si="13"/>
        <v xml:space="preserve"> </v>
      </c>
      <c r="G847" s="224"/>
    </row>
    <row r="848" spans="1:7" ht="23.25" customHeight="1" x14ac:dyDescent="0.25">
      <c r="A848" s="28" t="s">
        <v>845</v>
      </c>
      <c r="F848" s="32" t="str">
        <f t="shared" si="13"/>
        <v xml:space="preserve"> </v>
      </c>
      <c r="G848" s="224"/>
    </row>
    <row r="849" spans="1:7" ht="23.25" customHeight="1" x14ac:dyDescent="0.25">
      <c r="A849" s="28" t="s">
        <v>846</v>
      </c>
      <c r="F849" s="32" t="str">
        <f t="shared" si="13"/>
        <v xml:space="preserve"> </v>
      </c>
      <c r="G849" s="224"/>
    </row>
    <row r="850" spans="1:7" ht="23.25" customHeight="1" x14ac:dyDescent="0.25">
      <c r="A850" s="28" t="s">
        <v>847</v>
      </c>
      <c r="F850" s="32" t="str">
        <f t="shared" si="13"/>
        <v xml:space="preserve"> </v>
      </c>
      <c r="G850" s="224"/>
    </row>
    <row r="851" spans="1:7" ht="23.25" customHeight="1" x14ac:dyDescent="0.25">
      <c r="A851" s="28" t="s">
        <v>848</v>
      </c>
      <c r="F851" s="32" t="str">
        <f t="shared" si="13"/>
        <v xml:space="preserve"> </v>
      </c>
      <c r="G851" s="224"/>
    </row>
    <row r="852" spans="1:7" ht="23.25" customHeight="1" x14ac:dyDescent="0.25">
      <c r="A852" s="28" t="s">
        <v>849</v>
      </c>
      <c r="F852" s="32" t="str">
        <f t="shared" si="13"/>
        <v xml:space="preserve"> </v>
      </c>
      <c r="G852" s="224"/>
    </row>
    <row r="853" spans="1:7" ht="23.25" customHeight="1" x14ac:dyDescent="0.25">
      <c r="A853" s="28" t="s">
        <v>850</v>
      </c>
      <c r="F853" s="32" t="str">
        <f t="shared" si="13"/>
        <v xml:space="preserve"> </v>
      </c>
      <c r="G853" s="224"/>
    </row>
    <row r="854" spans="1:7" ht="23.25" customHeight="1" x14ac:dyDescent="0.25">
      <c r="A854" s="28" t="s">
        <v>851</v>
      </c>
      <c r="F854" s="32" t="str">
        <f t="shared" si="13"/>
        <v xml:space="preserve"> </v>
      </c>
      <c r="G854" s="224"/>
    </row>
    <row r="855" spans="1:7" ht="23.25" customHeight="1" x14ac:dyDescent="0.25">
      <c r="A855" s="28" t="s">
        <v>852</v>
      </c>
      <c r="F855" s="32" t="str">
        <f t="shared" si="13"/>
        <v xml:space="preserve"> </v>
      </c>
      <c r="G855" s="224"/>
    </row>
    <row r="856" spans="1:7" ht="23.25" customHeight="1" x14ac:dyDescent="0.25">
      <c r="A856" s="28" t="s">
        <v>853</v>
      </c>
      <c r="F856" s="32" t="str">
        <f t="shared" si="13"/>
        <v xml:space="preserve"> </v>
      </c>
      <c r="G856" s="224"/>
    </row>
    <row r="857" spans="1:7" ht="23.25" customHeight="1" x14ac:dyDescent="0.25">
      <c r="A857" s="28" t="s">
        <v>854</v>
      </c>
      <c r="F857" s="32" t="str">
        <f t="shared" si="13"/>
        <v xml:space="preserve"> </v>
      </c>
      <c r="G857" s="224"/>
    </row>
    <row r="858" spans="1:7" ht="23.25" customHeight="1" x14ac:dyDescent="0.25">
      <c r="A858" s="28" t="s">
        <v>855</v>
      </c>
      <c r="F858" s="32" t="str">
        <f t="shared" si="13"/>
        <v xml:space="preserve"> </v>
      </c>
      <c r="G858" s="224"/>
    </row>
    <row r="859" spans="1:7" ht="23.25" customHeight="1" x14ac:dyDescent="0.25">
      <c r="A859" s="28" t="s">
        <v>856</v>
      </c>
      <c r="F859" s="32" t="str">
        <f t="shared" si="13"/>
        <v xml:space="preserve"> </v>
      </c>
      <c r="G859" s="224"/>
    </row>
    <row r="860" spans="1:7" ht="23.25" customHeight="1" x14ac:dyDescent="0.25">
      <c r="A860" s="28" t="s">
        <v>857</v>
      </c>
      <c r="F860" s="32" t="str">
        <f t="shared" si="13"/>
        <v xml:space="preserve"> </v>
      </c>
      <c r="G860" s="224"/>
    </row>
    <row r="861" spans="1:7" ht="23.25" customHeight="1" x14ac:dyDescent="0.25">
      <c r="A861" s="28" t="s">
        <v>858</v>
      </c>
      <c r="F861" s="32" t="str">
        <f t="shared" si="13"/>
        <v xml:space="preserve"> </v>
      </c>
      <c r="G861" s="224"/>
    </row>
    <row r="862" spans="1:7" ht="23.25" customHeight="1" x14ac:dyDescent="0.25">
      <c r="A862" s="28" t="s">
        <v>859</v>
      </c>
      <c r="F862" s="32" t="str">
        <f t="shared" si="13"/>
        <v xml:space="preserve"> </v>
      </c>
      <c r="G862" s="224"/>
    </row>
    <row r="863" spans="1:7" ht="23.25" customHeight="1" x14ac:dyDescent="0.25">
      <c r="A863" s="28" t="s">
        <v>860</v>
      </c>
      <c r="F863" s="32" t="str">
        <f t="shared" si="13"/>
        <v xml:space="preserve"> </v>
      </c>
      <c r="G863" s="224"/>
    </row>
    <row r="864" spans="1:7" ht="23.25" customHeight="1" x14ac:dyDescent="0.25">
      <c r="A864" s="28" t="s">
        <v>861</v>
      </c>
      <c r="F864" s="32" t="str">
        <f t="shared" si="13"/>
        <v xml:space="preserve"> </v>
      </c>
      <c r="G864" s="224"/>
    </row>
    <row r="865" spans="1:7" ht="23.25" customHeight="1" x14ac:dyDescent="0.25">
      <c r="A865" s="28" t="s">
        <v>862</v>
      </c>
      <c r="F865" s="32" t="str">
        <f t="shared" si="13"/>
        <v xml:space="preserve"> </v>
      </c>
      <c r="G865" s="224"/>
    </row>
    <row r="866" spans="1:7" ht="23.25" customHeight="1" x14ac:dyDescent="0.25">
      <c r="A866" s="28" t="s">
        <v>863</v>
      </c>
      <c r="F866" s="32" t="str">
        <f t="shared" si="13"/>
        <v xml:space="preserve"> </v>
      </c>
      <c r="G866" s="224"/>
    </row>
    <row r="867" spans="1:7" ht="23.25" customHeight="1" x14ac:dyDescent="0.25">
      <c r="A867" s="28" t="s">
        <v>864</v>
      </c>
      <c r="F867" s="32" t="str">
        <f t="shared" si="13"/>
        <v xml:space="preserve"> </v>
      </c>
      <c r="G867" s="224"/>
    </row>
    <row r="868" spans="1:7" ht="23.25" customHeight="1" x14ac:dyDescent="0.25">
      <c r="A868" s="28" t="s">
        <v>865</v>
      </c>
      <c r="F868" s="32" t="str">
        <f t="shared" si="13"/>
        <v xml:space="preserve"> </v>
      </c>
      <c r="G868" s="224"/>
    </row>
    <row r="869" spans="1:7" ht="23.25" customHeight="1" x14ac:dyDescent="0.25">
      <c r="A869" s="28" t="s">
        <v>866</v>
      </c>
      <c r="F869" s="32" t="str">
        <f t="shared" si="13"/>
        <v xml:space="preserve"> </v>
      </c>
      <c r="G869" s="224"/>
    </row>
    <row r="870" spans="1:7" ht="23.25" customHeight="1" x14ac:dyDescent="0.25">
      <c r="A870" s="28" t="s">
        <v>867</v>
      </c>
      <c r="F870" s="32" t="str">
        <f t="shared" si="13"/>
        <v xml:space="preserve"> </v>
      </c>
      <c r="G870" s="224"/>
    </row>
    <row r="871" spans="1:7" ht="23.25" customHeight="1" x14ac:dyDescent="0.25">
      <c r="A871" s="28" t="s">
        <v>868</v>
      </c>
      <c r="F871" s="32" t="str">
        <f t="shared" si="13"/>
        <v xml:space="preserve"> </v>
      </c>
      <c r="G871" s="224"/>
    </row>
    <row r="872" spans="1:7" ht="23.25" customHeight="1" x14ac:dyDescent="0.25">
      <c r="A872" s="28" t="s">
        <v>869</v>
      </c>
      <c r="F872" s="32" t="str">
        <f t="shared" si="13"/>
        <v xml:space="preserve"> </v>
      </c>
      <c r="G872" s="224"/>
    </row>
    <row r="873" spans="1:7" ht="23.25" customHeight="1" x14ac:dyDescent="0.25">
      <c r="A873" s="28" t="s">
        <v>870</v>
      </c>
      <c r="F873" s="32" t="str">
        <f t="shared" si="13"/>
        <v xml:space="preserve"> </v>
      </c>
      <c r="G873" s="224"/>
    </row>
    <row r="874" spans="1:7" ht="23.25" customHeight="1" x14ac:dyDescent="0.25">
      <c r="A874" s="28" t="s">
        <v>871</v>
      </c>
      <c r="F874" s="32" t="str">
        <f t="shared" si="13"/>
        <v xml:space="preserve"> </v>
      </c>
      <c r="G874" s="224"/>
    </row>
    <row r="875" spans="1:7" ht="23.25" customHeight="1" x14ac:dyDescent="0.25">
      <c r="A875" s="28" t="s">
        <v>872</v>
      </c>
      <c r="F875" s="32" t="str">
        <f t="shared" si="13"/>
        <v xml:space="preserve"> </v>
      </c>
      <c r="G875" s="224"/>
    </row>
    <row r="876" spans="1:7" ht="23.25" customHeight="1" x14ac:dyDescent="0.25">
      <c r="A876" s="28" t="s">
        <v>873</v>
      </c>
      <c r="F876" s="32" t="str">
        <f t="shared" si="13"/>
        <v xml:space="preserve"> </v>
      </c>
      <c r="G876" s="224"/>
    </row>
    <row r="877" spans="1:7" ht="23.25" customHeight="1" x14ac:dyDescent="0.25">
      <c r="A877" s="28" t="s">
        <v>874</v>
      </c>
      <c r="F877" s="32" t="str">
        <f t="shared" si="13"/>
        <v xml:space="preserve"> </v>
      </c>
      <c r="G877" s="224"/>
    </row>
    <row r="878" spans="1:7" ht="23.25" customHeight="1" x14ac:dyDescent="0.25">
      <c r="A878" s="28" t="s">
        <v>875</v>
      </c>
      <c r="F878" s="32" t="str">
        <f t="shared" si="13"/>
        <v xml:space="preserve"> </v>
      </c>
      <c r="G878" s="224"/>
    </row>
    <row r="879" spans="1:7" ht="23.25" customHeight="1" x14ac:dyDescent="0.25">
      <c r="A879" s="28" t="s">
        <v>876</v>
      </c>
      <c r="F879" s="32" t="str">
        <f t="shared" si="13"/>
        <v xml:space="preserve"> </v>
      </c>
      <c r="G879" s="224"/>
    </row>
    <row r="880" spans="1:7" ht="23.25" customHeight="1" x14ac:dyDescent="0.25">
      <c r="A880" s="28" t="s">
        <v>877</v>
      </c>
      <c r="F880" s="32" t="str">
        <f t="shared" si="13"/>
        <v xml:space="preserve"> </v>
      </c>
      <c r="G880" s="224"/>
    </row>
    <row r="881" spans="1:7" ht="23.25" customHeight="1" x14ac:dyDescent="0.25">
      <c r="A881" s="28" t="s">
        <v>878</v>
      </c>
      <c r="F881" s="32" t="str">
        <f t="shared" si="13"/>
        <v xml:space="preserve"> </v>
      </c>
      <c r="G881" s="224"/>
    </row>
    <row r="882" spans="1:7" ht="23.25" customHeight="1" x14ac:dyDescent="0.25">
      <c r="A882" s="28" t="s">
        <v>879</v>
      </c>
      <c r="F882" s="32" t="str">
        <f t="shared" si="13"/>
        <v xml:space="preserve"> </v>
      </c>
      <c r="G882" s="224"/>
    </row>
    <row r="883" spans="1:7" ht="23.25" customHeight="1" x14ac:dyDescent="0.25">
      <c r="A883" s="28" t="s">
        <v>880</v>
      </c>
      <c r="F883" s="32" t="str">
        <f t="shared" si="13"/>
        <v xml:space="preserve"> </v>
      </c>
      <c r="G883" s="224"/>
    </row>
    <row r="884" spans="1:7" ht="23.25" customHeight="1" x14ac:dyDescent="0.25">
      <c r="A884" s="28" t="s">
        <v>881</v>
      </c>
      <c r="F884" s="32" t="str">
        <f t="shared" si="13"/>
        <v xml:space="preserve"> </v>
      </c>
      <c r="G884" s="224"/>
    </row>
    <row r="885" spans="1:7" ht="23.25" customHeight="1" x14ac:dyDescent="0.25">
      <c r="A885" s="28" t="s">
        <v>882</v>
      </c>
      <c r="F885" s="32" t="str">
        <f t="shared" si="13"/>
        <v xml:space="preserve"> </v>
      </c>
      <c r="G885" s="224"/>
    </row>
    <row r="886" spans="1:7" ht="23.25" customHeight="1" x14ac:dyDescent="0.25">
      <c r="A886" s="28" t="s">
        <v>883</v>
      </c>
      <c r="F886" s="32" t="str">
        <f t="shared" si="13"/>
        <v xml:space="preserve"> </v>
      </c>
      <c r="G886" s="224"/>
    </row>
    <row r="887" spans="1:7" ht="23.25" customHeight="1" x14ac:dyDescent="0.25">
      <c r="A887" s="28" t="s">
        <v>884</v>
      </c>
      <c r="F887" s="32" t="str">
        <f t="shared" si="13"/>
        <v xml:space="preserve"> </v>
      </c>
      <c r="G887" s="224"/>
    </row>
    <row r="888" spans="1:7" ht="23.25" customHeight="1" x14ac:dyDescent="0.25">
      <c r="A888" s="28" t="s">
        <v>885</v>
      </c>
      <c r="F888" s="32" t="str">
        <f t="shared" si="13"/>
        <v xml:space="preserve"> </v>
      </c>
      <c r="G888" s="224"/>
    </row>
    <row r="889" spans="1:7" ht="23.25" customHeight="1" x14ac:dyDescent="0.25">
      <c r="A889" s="28" t="s">
        <v>886</v>
      </c>
      <c r="F889" s="32" t="str">
        <f t="shared" si="13"/>
        <v xml:space="preserve"> </v>
      </c>
      <c r="G889" s="224"/>
    </row>
    <row r="890" spans="1:7" ht="23.25" customHeight="1" x14ac:dyDescent="0.25">
      <c r="A890" s="28" t="s">
        <v>887</v>
      </c>
      <c r="F890" s="32" t="str">
        <f t="shared" si="13"/>
        <v xml:space="preserve"> </v>
      </c>
      <c r="G890" s="224"/>
    </row>
    <row r="891" spans="1:7" ht="23.25" customHeight="1" x14ac:dyDescent="0.25">
      <c r="A891" s="28" t="s">
        <v>888</v>
      </c>
      <c r="F891" s="32" t="str">
        <f t="shared" si="13"/>
        <v xml:space="preserve"> </v>
      </c>
      <c r="G891" s="224"/>
    </row>
    <row r="892" spans="1:7" ht="23.25" customHeight="1" x14ac:dyDescent="0.25">
      <c r="A892" s="28" t="s">
        <v>889</v>
      </c>
      <c r="F892" s="32" t="str">
        <f t="shared" si="13"/>
        <v xml:space="preserve"> </v>
      </c>
      <c r="G892" s="224"/>
    </row>
    <row r="893" spans="1:7" ht="23.25" customHeight="1" x14ac:dyDescent="0.25">
      <c r="A893" s="28" t="s">
        <v>890</v>
      </c>
      <c r="F893" s="32" t="str">
        <f t="shared" si="13"/>
        <v xml:space="preserve"> </v>
      </c>
      <c r="G893" s="224"/>
    </row>
    <row r="894" spans="1:7" ht="23.25" customHeight="1" x14ac:dyDescent="0.25">
      <c r="A894" s="28" t="s">
        <v>891</v>
      </c>
      <c r="F894" s="32" t="str">
        <f t="shared" si="13"/>
        <v xml:space="preserve"> </v>
      </c>
      <c r="G894" s="224"/>
    </row>
    <row r="895" spans="1:7" ht="23.25" customHeight="1" x14ac:dyDescent="0.25">
      <c r="A895" s="28" t="s">
        <v>892</v>
      </c>
      <c r="F895" s="32" t="str">
        <f t="shared" si="13"/>
        <v xml:space="preserve"> </v>
      </c>
      <c r="G895" s="224"/>
    </row>
    <row r="896" spans="1:7" ht="23.25" customHeight="1" x14ac:dyDescent="0.25">
      <c r="A896" s="28" t="s">
        <v>893</v>
      </c>
      <c r="F896" s="32" t="str">
        <f t="shared" si="13"/>
        <v xml:space="preserve"> </v>
      </c>
      <c r="G896" s="224"/>
    </row>
    <row r="897" spans="1:7" ht="23.25" customHeight="1" x14ac:dyDescent="0.25">
      <c r="A897" s="28" t="s">
        <v>894</v>
      </c>
      <c r="F897" s="32" t="str">
        <f t="shared" si="13"/>
        <v xml:space="preserve"> </v>
      </c>
      <c r="G897" s="224"/>
    </row>
    <row r="898" spans="1:7" ht="23.25" customHeight="1" x14ac:dyDescent="0.25">
      <c r="A898" s="28" t="s">
        <v>895</v>
      </c>
      <c r="F898" s="32" t="str">
        <f t="shared" si="13"/>
        <v xml:space="preserve"> </v>
      </c>
      <c r="G898" s="224"/>
    </row>
    <row r="899" spans="1:7" ht="23.25" customHeight="1" x14ac:dyDescent="0.25">
      <c r="A899" s="28" t="s">
        <v>896</v>
      </c>
      <c r="F899" s="32" t="str">
        <f t="shared" si="13"/>
        <v xml:space="preserve"> </v>
      </c>
      <c r="G899" s="224"/>
    </row>
    <row r="900" spans="1:7" ht="23.25" customHeight="1" x14ac:dyDescent="0.25">
      <c r="A900" s="28" t="s">
        <v>897</v>
      </c>
      <c r="F900" s="32" t="str">
        <f t="shared" si="13"/>
        <v xml:space="preserve"> </v>
      </c>
      <c r="G900" s="224"/>
    </row>
    <row r="901" spans="1:7" ht="23.25" customHeight="1" x14ac:dyDescent="0.25">
      <c r="A901" s="28" t="s">
        <v>898</v>
      </c>
      <c r="F901" s="32" t="str">
        <f t="shared" si="13"/>
        <v xml:space="preserve"> </v>
      </c>
      <c r="G901" s="224"/>
    </row>
    <row r="902" spans="1:7" ht="23.25" customHeight="1" x14ac:dyDescent="0.25">
      <c r="A902" s="28" t="s">
        <v>899</v>
      </c>
      <c r="F902" s="32" t="str">
        <f t="shared" si="13"/>
        <v xml:space="preserve"> </v>
      </c>
      <c r="G902" s="224"/>
    </row>
    <row r="903" spans="1:7" ht="23.25" customHeight="1" x14ac:dyDescent="0.25">
      <c r="A903" s="28" t="s">
        <v>900</v>
      </c>
      <c r="F903" s="32" t="str">
        <f t="shared" si="13"/>
        <v xml:space="preserve"> </v>
      </c>
      <c r="G903" s="224"/>
    </row>
    <row r="904" spans="1:7" ht="23.25" customHeight="1" x14ac:dyDescent="0.25">
      <c r="A904" s="28" t="s">
        <v>901</v>
      </c>
      <c r="F904" s="32" t="str">
        <f t="shared" ref="F904:F967" si="14">E904&amp;" "&amp;D904</f>
        <v xml:space="preserve"> </v>
      </c>
      <c r="G904" s="224"/>
    </row>
    <row r="905" spans="1:7" ht="23.25" customHeight="1" x14ac:dyDescent="0.25">
      <c r="A905" s="28" t="s">
        <v>902</v>
      </c>
      <c r="F905" s="32" t="str">
        <f t="shared" si="14"/>
        <v xml:space="preserve"> </v>
      </c>
      <c r="G905" s="224"/>
    </row>
    <row r="906" spans="1:7" ht="23.25" customHeight="1" x14ac:dyDescent="0.25">
      <c r="A906" s="28" t="s">
        <v>903</v>
      </c>
      <c r="F906" s="32" t="str">
        <f t="shared" si="14"/>
        <v xml:space="preserve"> </v>
      </c>
      <c r="G906" s="224"/>
    </row>
    <row r="907" spans="1:7" ht="23.25" customHeight="1" x14ac:dyDescent="0.25">
      <c r="A907" s="28" t="s">
        <v>904</v>
      </c>
      <c r="F907" s="32" t="str">
        <f t="shared" si="14"/>
        <v xml:space="preserve"> </v>
      </c>
      <c r="G907" s="224"/>
    </row>
    <row r="908" spans="1:7" ht="23.25" customHeight="1" x14ac:dyDescent="0.25">
      <c r="A908" s="28" t="s">
        <v>905</v>
      </c>
      <c r="F908" s="32" t="str">
        <f t="shared" si="14"/>
        <v xml:space="preserve"> </v>
      </c>
      <c r="G908" s="224"/>
    </row>
    <row r="909" spans="1:7" ht="23.25" customHeight="1" x14ac:dyDescent="0.25">
      <c r="A909" s="28" t="s">
        <v>906</v>
      </c>
      <c r="F909" s="32" t="str">
        <f t="shared" si="14"/>
        <v xml:space="preserve"> </v>
      </c>
      <c r="G909" s="224"/>
    </row>
    <row r="910" spans="1:7" ht="23.25" customHeight="1" x14ac:dyDescent="0.25">
      <c r="A910" s="28" t="s">
        <v>907</v>
      </c>
      <c r="F910" s="32" t="str">
        <f t="shared" si="14"/>
        <v xml:space="preserve"> </v>
      </c>
      <c r="G910" s="224"/>
    </row>
    <row r="911" spans="1:7" ht="23.25" customHeight="1" x14ac:dyDescent="0.25">
      <c r="A911" s="28" t="s">
        <v>908</v>
      </c>
      <c r="F911" s="32" t="str">
        <f t="shared" si="14"/>
        <v xml:space="preserve"> </v>
      </c>
      <c r="G911" s="224"/>
    </row>
    <row r="912" spans="1:7" ht="23.25" customHeight="1" x14ac:dyDescent="0.25">
      <c r="A912" s="28" t="s">
        <v>909</v>
      </c>
      <c r="F912" s="32" t="str">
        <f t="shared" si="14"/>
        <v xml:space="preserve"> </v>
      </c>
      <c r="G912" s="224"/>
    </row>
    <row r="913" spans="1:7" ht="23.25" customHeight="1" x14ac:dyDescent="0.25">
      <c r="A913" s="28" t="s">
        <v>910</v>
      </c>
      <c r="F913" s="32" t="str">
        <f t="shared" si="14"/>
        <v xml:space="preserve"> </v>
      </c>
      <c r="G913" s="224"/>
    </row>
    <row r="914" spans="1:7" ht="23.25" customHeight="1" x14ac:dyDescent="0.25">
      <c r="A914" s="28" t="s">
        <v>911</v>
      </c>
      <c r="F914" s="32" t="str">
        <f t="shared" si="14"/>
        <v xml:space="preserve"> </v>
      </c>
      <c r="G914" s="224"/>
    </row>
    <row r="915" spans="1:7" ht="23.25" customHeight="1" x14ac:dyDescent="0.25">
      <c r="A915" s="28" t="s">
        <v>912</v>
      </c>
      <c r="F915" s="32" t="str">
        <f t="shared" si="14"/>
        <v xml:space="preserve"> </v>
      </c>
      <c r="G915" s="224"/>
    </row>
    <row r="916" spans="1:7" ht="23.25" customHeight="1" x14ac:dyDescent="0.25">
      <c r="A916" s="28" t="s">
        <v>913</v>
      </c>
      <c r="F916" s="32" t="str">
        <f t="shared" si="14"/>
        <v xml:space="preserve"> </v>
      </c>
      <c r="G916" s="224"/>
    </row>
    <row r="917" spans="1:7" ht="23.25" customHeight="1" x14ac:dyDescent="0.25">
      <c r="A917" s="28" t="s">
        <v>914</v>
      </c>
      <c r="F917" s="32" t="str">
        <f t="shared" si="14"/>
        <v xml:space="preserve"> </v>
      </c>
      <c r="G917" s="224"/>
    </row>
    <row r="918" spans="1:7" ht="23.25" customHeight="1" x14ac:dyDescent="0.25">
      <c r="A918" s="28" t="s">
        <v>915</v>
      </c>
      <c r="F918" s="32" t="str">
        <f t="shared" si="14"/>
        <v xml:space="preserve"> </v>
      </c>
      <c r="G918" s="224"/>
    </row>
    <row r="919" spans="1:7" ht="23.25" customHeight="1" x14ac:dyDescent="0.25">
      <c r="A919" s="28" t="s">
        <v>916</v>
      </c>
      <c r="F919" s="32" t="str">
        <f t="shared" si="14"/>
        <v xml:space="preserve"> </v>
      </c>
      <c r="G919" s="224"/>
    </row>
    <row r="920" spans="1:7" ht="23.25" customHeight="1" x14ac:dyDescent="0.25">
      <c r="A920" s="28" t="s">
        <v>917</v>
      </c>
      <c r="F920" s="32" t="str">
        <f t="shared" si="14"/>
        <v xml:space="preserve"> </v>
      </c>
      <c r="G920" s="224"/>
    </row>
    <row r="921" spans="1:7" ht="23.25" customHeight="1" x14ac:dyDescent="0.25">
      <c r="A921" s="28" t="s">
        <v>918</v>
      </c>
      <c r="F921" s="32" t="str">
        <f t="shared" si="14"/>
        <v xml:space="preserve"> </v>
      </c>
      <c r="G921" s="224"/>
    </row>
    <row r="922" spans="1:7" ht="23.25" customHeight="1" x14ac:dyDescent="0.25">
      <c r="A922" s="28" t="s">
        <v>919</v>
      </c>
      <c r="F922" s="32" t="str">
        <f t="shared" si="14"/>
        <v xml:space="preserve"> </v>
      </c>
      <c r="G922" s="224"/>
    </row>
    <row r="923" spans="1:7" ht="23.25" customHeight="1" x14ac:dyDescent="0.25">
      <c r="A923" s="28" t="s">
        <v>920</v>
      </c>
      <c r="F923" s="32" t="str">
        <f t="shared" si="14"/>
        <v xml:space="preserve"> </v>
      </c>
      <c r="G923" s="224"/>
    </row>
    <row r="924" spans="1:7" ht="23.25" customHeight="1" x14ac:dyDescent="0.25">
      <c r="A924" s="28" t="s">
        <v>921</v>
      </c>
      <c r="F924" s="32" t="str">
        <f t="shared" si="14"/>
        <v xml:space="preserve"> </v>
      </c>
      <c r="G924" s="224"/>
    </row>
    <row r="925" spans="1:7" ht="23.25" customHeight="1" x14ac:dyDescent="0.25">
      <c r="A925" s="28" t="s">
        <v>922</v>
      </c>
      <c r="F925" s="32" t="str">
        <f t="shared" si="14"/>
        <v xml:space="preserve"> </v>
      </c>
      <c r="G925" s="224"/>
    </row>
    <row r="926" spans="1:7" ht="23.25" customHeight="1" x14ac:dyDescent="0.25">
      <c r="A926" s="28" t="s">
        <v>923</v>
      </c>
      <c r="F926" s="32" t="str">
        <f t="shared" si="14"/>
        <v xml:space="preserve"> </v>
      </c>
      <c r="G926" s="224"/>
    </row>
    <row r="927" spans="1:7" ht="23.25" customHeight="1" x14ac:dyDescent="0.25">
      <c r="A927" s="28" t="s">
        <v>924</v>
      </c>
      <c r="F927" s="32" t="str">
        <f t="shared" si="14"/>
        <v xml:space="preserve"> </v>
      </c>
      <c r="G927" s="224"/>
    </row>
    <row r="928" spans="1:7" ht="23.25" customHeight="1" x14ac:dyDescent="0.25">
      <c r="A928" s="28" t="s">
        <v>925</v>
      </c>
      <c r="F928" s="32" t="str">
        <f t="shared" si="14"/>
        <v xml:space="preserve"> </v>
      </c>
      <c r="G928" s="224"/>
    </row>
    <row r="929" spans="1:7" ht="23.25" customHeight="1" x14ac:dyDescent="0.25">
      <c r="A929" s="28" t="s">
        <v>926</v>
      </c>
      <c r="F929" s="32" t="str">
        <f t="shared" si="14"/>
        <v xml:space="preserve"> </v>
      </c>
      <c r="G929" s="224"/>
    </row>
    <row r="930" spans="1:7" ht="23.25" customHeight="1" x14ac:dyDescent="0.25">
      <c r="A930" s="28" t="s">
        <v>927</v>
      </c>
      <c r="F930" s="32" t="str">
        <f t="shared" si="14"/>
        <v xml:space="preserve"> </v>
      </c>
      <c r="G930" s="224"/>
    </row>
    <row r="931" spans="1:7" ht="23.25" customHeight="1" x14ac:dyDescent="0.25">
      <c r="A931" s="28" t="s">
        <v>928</v>
      </c>
      <c r="F931" s="32" t="str">
        <f t="shared" si="14"/>
        <v xml:space="preserve"> </v>
      </c>
      <c r="G931" s="224"/>
    </row>
    <row r="932" spans="1:7" ht="23.25" customHeight="1" x14ac:dyDescent="0.25">
      <c r="A932" s="28" t="s">
        <v>929</v>
      </c>
      <c r="F932" s="32" t="str">
        <f t="shared" si="14"/>
        <v xml:space="preserve"> </v>
      </c>
      <c r="G932" s="224"/>
    </row>
    <row r="933" spans="1:7" ht="23.25" customHeight="1" x14ac:dyDescent="0.25">
      <c r="A933" s="28" t="s">
        <v>930</v>
      </c>
      <c r="F933" s="32" t="str">
        <f t="shared" si="14"/>
        <v xml:space="preserve"> </v>
      </c>
      <c r="G933" s="224"/>
    </row>
    <row r="934" spans="1:7" ht="23.25" customHeight="1" x14ac:dyDescent="0.25">
      <c r="A934" s="28" t="s">
        <v>931</v>
      </c>
      <c r="F934" s="32" t="str">
        <f t="shared" si="14"/>
        <v xml:space="preserve"> </v>
      </c>
      <c r="G934" s="224"/>
    </row>
    <row r="935" spans="1:7" ht="23.25" customHeight="1" x14ac:dyDescent="0.25">
      <c r="A935" s="28" t="s">
        <v>932</v>
      </c>
      <c r="F935" s="32" t="str">
        <f t="shared" si="14"/>
        <v xml:space="preserve"> </v>
      </c>
      <c r="G935" s="224"/>
    </row>
    <row r="936" spans="1:7" ht="23.25" customHeight="1" x14ac:dyDescent="0.25">
      <c r="A936" s="28" t="s">
        <v>933</v>
      </c>
      <c r="F936" s="32" t="str">
        <f t="shared" si="14"/>
        <v xml:space="preserve"> </v>
      </c>
      <c r="G936" s="224"/>
    </row>
    <row r="937" spans="1:7" ht="23.25" customHeight="1" x14ac:dyDescent="0.25">
      <c r="A937" s="28" t="s">
        <v>934</v>
      </c>
      <c r="F937" s="32" t="str">
        <f t="shared" si="14"/>
        <v xml:space="preserve"> </v>
      </c>
      <c r="G937" s="224"/>
    </row>
    <row r="938" spans="1:7" ht="23.25" customHeight="1" x14ac:dyDescent="0.25">
      <c r="A938" s="28" t="s">
        <v>935</v>
      </c>
      <c r="F938" s="32" t="str">
        <f t="shared" si="14"/>
        <v xml:space="preserve"> </v>
      </c>
      <c r="G938" s="224"/>
    </row>
    <row r="939" spans="1:7" ht="23.25" customHeight="1" x14ac:dyDescent="0.25">
      <c r="A939" s="28" t="s">
        <v>936</v>
      </c>
      <c r="F939" s="32" t="str">
        <f t="shared" si="14"/>
        <v xml:space="preserve"> </v>
      </c>
      <c r="G939" s="224"/>
    </row>
    <row r="940" spans="1:7" ht="23.25" customHeight="1" x14ac:dyDescent="0.25">
      <c r="A940" s="28" t="s">
        <v>937</v>
      </c>
      <c r="F940" s="32" t="str">
        <f t="shared" si="14"/>
        <v xml:space="preserve"> </v>
      </c>
      <c r="G940" s="224"/>
    </row>
    <row r="941" spans="1:7" ht="23.25" customHeight="1" x14ac:dyDescent="0.25">
      <c r="A941" s="28" t="s">
        <v>938</v>
      </c>
      <c r="F941" s="32" t="str">
        <f t="shared" si="14"/>
        <v xml:space="preserve"> </v>
      </c>
      <c r="G941" s="224"/>
    </row>
    <row r="942" spans="1:7" ht="23.25" customHeight="1" x14ac:dyDescent="0.25">
      <c r="A942" s="28" t="s">
        <v>939</v>
      </c>
      <c r="F942" s="32" t="str">
        <f t="shared" si="14"/>
        <v xml:space="preserve"> </v>
      </c>
      <c r="G942" s="224"/>
    </row>
    <row r="943" spans="1:7" ht="23.25" customHeight="1" x14ac:dyDescent="0.25">
      <c r="A943" s="28" t="s">
        <v>940</v>
      </c>
      <c r="F943" s="32" t="str">
        <f t="shared" si="14"/>
        <v xml:space="preserve"> </v>
      </c>
      <c r="G943" s="224"/>
    </row>
    <row r="944" spans="1:7" ht="23.25" customHeight="1" x14ac:dyDescent="0.25">
      <c r="A944" s="28" t="s">
        <v>941</v>
      </c>
      <c r="F944" s="32" t="str">
        <f t="shared" si="14"/>
        <v xml:space="preserve"> </v>
      </c>
      <c r="G944" s="224"/>
    </row>
    <row r="945" spans="1:7" ht="23.25" customHeight="1" x14ac:dyDescent="0.25">
      <c r="A945" s="28" t="s">
        <v>942</v>
      </c>
      <c r="F945" s="32" t="str">
        <f t="shared" si="14"/>
        <v xml:space="preserve"> </v>
      </c>
      <c r="G945" s="224"/>
    </row>
    <row r="946" spans="1:7" ht="23.25" customHeight="1" x14ac:dyDescent="0.25">
      <c r="A946" s="28" t="s">
        <v>943</v>
      </c>
      <c r="F946" s="32" t="str">
        <f t="shared" si="14"/>
        <v xml:space="preserve"> </v>
      </c>
      <c r="G946" s="224"/>
    </row>
    <row r="947" spans="1:7" ht="23.25" customHeight="1" x14ac:dyDescent="0.25">
      <c r="A947" s="28" t="s">
        <v>944</v>
      </c>
      <c r="F947" s="32" t="str">
        <f t="shared" si="14"/>
        <v xml:space="preserve"> </v>
      </c>
      <c r="G947" s="224"/>
    </row>
    <row r="948" spans="1:7" ht="23.25" customHeight="1" x14ac:dyDescent="0.25">
      <c r="A948" s="28" t="s">
        <v>945</v>
      </c>
      <c r="F948" s="32" t="str">
        <f t="shared" si="14"/>
        <v xml:space="preserve"> </v>
      </c>
      <c r="G948" s="224"/>
    </row>
    <row r="949" spans="1:7" ht="23.25" customHeight="1" x14ac:dyDescent="0.25">
      <c r="A949" s="28" t="s">
        <v>946</v>
      </c>
      <c r="F949" s="32" t="str">
        <f t="shared" si="14"/>
        <v xml:space="preserve"> </v>
      </c>
      <c r="G949" s="224"/>
    </row>
    <row r="950" spans="1:7" ht="23.25" customHeight="1" x14ac:dyDescent="0.25">
      <c r="A950" s="28" t="s">
        <v>947</v>
      </c>
      <c r="F950" s="32" t="str">
        <f t="shared" si="14"/>
        <v xml:space="preserve"> </v>
      </c>
      <c r="G950" s="224"/>
    </row>
    <row r="951" spans="1:7" ht="23.25" customHeight="1" x14ac:dyDescent="0.25">
      <c r="A951" s="28" t="s">
        <v>948</v>
      </c>
      <c r="F951" s="32" t="str">
        <f t="shared" si="14"/>
        <v xml:space="preserve"> </v>
      </c>
      <c r="G951" s="224"/>
    </row>
    <row r="952" spans="1:7" ht="23.25" customHeight="1" x14ac:dyDescent="0.25">
      <c r="A952" s="28" t="s">
        <v>949</v>
      </c>
      <c r="F952" s="32" t="str">
        <f t="shared" si="14"/>
        <v xml:space="preserve"> </v>
      </c>
      <c r="G952" s="224"/>
    </row>
    <row r="953" spans="1:7" ht="23.25" customHeight="1" x14ac:dyDescent="0.25">
      <c r="A953" s="28" t="s">
        <v>950</v>
      </c>
      <c r="F953" s="32" t="str">
        <f t="shared" si="14"/>
        <v xml:space="preserve"> </v>
      </c>
      <c r="G953" s="224"/>
    </row>
    <row r="954" spans="1:7" ht="23.25" customHeight="1" x14ac:dyDescent="0.25">
      <c r="A954" s="28" t="s">
        <v>951</v>
      </c>
      <c r="F954" s="32" t="str">
        <f t="shared" si="14"/>
        <v xml:space="preserve"> </v>
      </c>
      <c r="G954" s="224"/>
    </row>
    <row r="955" spans="1:7" ht="23.25" customHeight="1" x14ac:dyDescent="0.25">
      <c r="A955" s="28" t="s">
        <v>952</v>
      </c>
      <c r="F955" s="32" t="str">
        <f t="shared" si="14"/>
        <v xml:space="preserve"> </v>
      </c>
      <c r="G955" s="224"/>
    </row>
    <row r="956" spans="1:7" ht="23.25" customHeight="1" x14ac:dyDescent="0.25">
      <c r="A956" s="28" t="s">
        <v>953</v>
      </c>
      <c r="F956" s="32" t="str">
        <f t="shared" si="14"/>
        <v xml:space="preserve"> </v>
      </c>
      <c r="G956" s="224"/>
    </row>
    <row r="957" spans="1:7" ht="23.25" customHeight="1" x14ac:dyDescent="0.25">
      <c r="A957" s="28" t="s">
        <v>954</v>
      </c>
      <c r="F957" s="32" t="str">
        <f t="shared" si="14"/>
        <v xml:space="preserve"> </v>
      </c>
      <c r="G957" s="224"/>
    </row>
    <row r="958" spans="1:7" ht="23.25" customHeight="1" x14ac:dyDescent="0.25">
      <c r="A958" s="28" t="s">
        <v>955</v>
      </c>
      <c r="F958" s="32" t="str">
        <f t="shared" si="14"/>
        <v xml:space="preserve"> </v>
      </c>
      <c r="G958" s="224"/>
    </row>
    <row r="959" spans="1:7" ht="23.25" customHeight="1" x14ac:dyDescent="0.25">
      <c r="A959" s="28" t="s">
        <v>956</v>
      </c>
      <c r="F959" s="32" t="str">
        <f t="shared" si="14"/>
        <v xml:space="preserve"> </v>
      </c>
      <c r="G959" s="224"/>
    </row>
    <row r="960" spans="1:7" ht="23.25" customHeight="1" x14ac:dyDescent="0.25">
      <c r="A960" s="28" t="s">
        <v>957</v>
      </c>
      <c r="F960" s="32" t="str">
        <f t="shared" si="14"/>
        <v xml:space="preserve"> </v>
      </c>
      <c r="G960" s="224"/>
    </row>
    <row r="961" spans="1:7" ht="23.25" customHeight="1" x14ac:dyDescent="0.25">
      <c r="A961" s="28" t="s">
        <v>958</v>
      </c>
      <c r="F961" s="32" t="str">
        <f t="shared" si="14"/>
        <v xml:space="preserve"> </v>
      </c>
      <c r="G961" s="224"/>
    </row>
    <row r="962" spans="1:7" ht="23.25" customHeight="1" x14ac:dyDescent="0.25">
      <c r="A962" s="28" t="s">
        <v>959</v>
      </c>
      <c r="F962" s="32" t="str">
        <f t="shared" si="14"/>
        <v xml:space="preserve"> </v>
      </c>
      <c r="G962" s="224"/>
    </row>
    <row r="963" spans="1:7" ht="23.25" customHeight="1" x14ac:dyDescent="0.25">
      <c r="A963" s="28" t="s">
        <v>960</v>
      </c>
      <c r="F963" s="32" t="str">
        <f t="shared" si="14"/>
        <v xml:space="preserve"> </v>
      </c>
      <c r="G963" s="224"/>
    </row>
    <row r="964" spans="1:7" ht="23.25" customHeight="1" x14ac:dyDescent="0.25">
      <c r="A964" s="28" t="s">
        <v>961</v>
      </c>
      <c r="F964" s="32" t="str">
        <f t="shared" si="14"/>
        <v xml:space="preserve"> </v>
      </c>
      <c r="G964" s="224"/>
    </row>
    <row r="965" spans="1:7" ht="23.25" customHeight="1" x14ac:dyDescent="0.25">
      <c r="A965" s="28" t="s">
        <v>962</v>
      </c>
      <c r="F965" s="32" t="str">
        <f t="shared" si="14"/>
        <v xml:space="preserve"> </v>
      </c>
      <c r="G965" s="224"/>
    </row>
    <row r="966" spans="1:7" ht="23.25" customHeight="1" x14ac:dyDescent="0.25">
      <c r="A966" s="28" t="s">
        <v>963</v>
      </c>
      <c r="F966" s="32" t="str">
        <f t="shared" si="14"/>
        <v xml:space="preserve"> </v>
      </c>
      <c r="G966" s="224"/>
    </row>
    <row r="967" spans="1:7" ht="23.25" customHeight="1" x14ac:dyDescent="0.25">
      <c r="A967" s="28" t="s">
        <v>964</v>
      </c>
      <c r="F967" s="32" t="str">
        <f t="shared" si="14"/>
        <v xml:space="preserve"> </v>
      </c>
      <c r="G967" s="224"/>
    </row>
    <row r="968" spans="1:7" ht="23.25" customHeight="1" x14ac:dyDescent="0.25">
      <c r="A968" s="28" t="s">
        <v>965</v>
      </c>
      <c r="F968" s="32" t="str">
        <f t="shared" ref="F968:F1031" si="15">E968&amp;" "&amp;D968</f>
        <v xml:space="preserve"> </v>
      </c>
      <c r="G968" s="224"/>
    </row>
    <row r="969" spans="1:7" ht="23.25" customHeight="1" x14ac:dyDescent="0.25">
      <c r="A969" s="28" t="s">
        <v>966</v>
      </c>
      <c r="F969" s="32" t="str">
        <f t="shared" si="15"/>
        <v xml:space="preserve"> </v>
      </c>
      <c r="G969" s="224"/>
    </row>
    <row r="970" spans="1:7" ht="23.25" customHeight="1" x14ac:dyDescent="0.25">
      <c r="A970" s="28" t="s">
        <v>967</v>
      </c>
      <c r="F970" s="32" t="str">
        <f t="shared" si="15"/>
        <v xml:space="preserve"> </v>
      </c>
      <c r="G970" s="224"/>
    </row>
    <row r="971" spans="1:7" ht="23.25" customHeight="1" x14ac:dyDescent="0.25">
      <c r="A971" s="28" t="s">
        <v>968</v>
      </c>
      <c r="F971" s="32" t="str">
        <f t="shared" si="15"/>
        <v xml:space="preserve"> </v>
      </c>
      <c r="G971" s="224"/>
    </row>
    <row r="972" spans="1:7" ht="23.25" customHeight="1" x14ac:dyDescent="0.25">
      <c r="A972" s="28" t="s">
        <v>969</v>
      </c>
      <c r="F972" s="32" t="str">
        <f t="shared" si="15"/>
        <v xml:space="preserve"> </v>
      </c>
      <c r="G972" s="224"/>
    </row>
    <row r="973" spans="1:7" ht="23.25" customHeight="1" x14ac:dyDescent="0.25">
      <c r="A973" s="28" t="s">
        <v>970</v>
      </c>
      <c r="F973" s="32" t="str">
        <f t="shared" si="15"/>
        <v xml:space="preserve"> </v>
      </c>
      <c r="G973" s="224"/>
    </row>
    <row r="974" spans="1:7" ht="23.25" customHeight="1" x14ac:dyDescent="0.25">
      <c r="A974" s="28" t="s">
        <v>971</v>
      </c>
      <c r="F974" s="32" t="str">
        <f t="shared" si="15"/>
        <v xml:space="preserve"> </v>
      </c>
      <c r="G974" s="224"/>
    </row>
    <row r="975" spans="1:7" ht="23.25" customHeight="1" x14ac:dyDescent="0.25">
      <c r="A975" s="28" t="s">
        <v>972</v>
      </c>
      <c r="F975" s="32" t="str">
        <f t="shared" si="15"/>
        <v xml:space="preserve"> </v>
      </c>
      <c r="G975" s="224"/>
    </row>
    <row r="976" spans="1:7" ht="23.25" customHeight="1" x14ac:dyDescent="0.25">
      <c r="A976" s="28" t="s">
        <v>973</v>
      </c>
      <c r="F976" s="32" t="str">
        <f t="shared" si="15"/>
        <v xml:space="preserve"> </v>
      </c>
      <c r="G976" s="224"/>
    </row>
    <row r="977" spans="1:7" ht="23.25" customHeight="1" x14ac:dyDescent="0.25">
      <c r="A977" s="28" t="s">
        <v>974</v>
      </c>
      <c r="F977" s="32" t="str">
        <f t="shared" si="15"/>
        <v xml:space="preserve"> </v>
      </c>
      <c r="G977" s="224"/>
    </row>
    <row r="978" spans="1:7" ht="23.25" customHeight="1" x14ac:dyDescent="0.25">
      <c r="A978" s="28" t="s">
        <v>975</v>
      </c>
      <c r="F978" s="32" t="str">
        <f t="shared" si="15"/>
        <v xml:space="preserve"> </v>
      </c>
      <c r="G978" s="224"/>
    </row>
    <row r="979" spans="1:7" ht="23.25" customHeight="1" x14ac:dyDescent="0.25">
      <c r="A979" s="28" t="s">
        <v>976</v>
      </c>
      <c r="F979" s="32" t="str">
        <f t="shared" si="15"/>
        <v xml:space="preserve"> </v>
      </c>
      <c r="G979" s="224"/>
    </row>
    <row r="980" spans="1:7" ht="23.25" customHeight="1" x14ac:dyDescent="0.25">
      <c r="A980" s="28" t="s">
        <v>977</v>
      </c>
      <c r="F980" s="32" t="str">
        <f t="shared" si="15"/>
        <v xml:space="preserve"> </v>
      </c>
      <c r="G980" s="224"/>
    </row>
    <row r="981" spans="1:7" ht="23.25" customHeight="1" x14ac:dyDescent="0.25">
      <c r="A981" s="28" t="s">
        <v>978</v>
      </c>
      <c r="F981" s="32" t="str">
        <f t="shared" si="15"/>
        <v xml:space="preserve"> </v>
      </c>
      <c r="G981" s="224"/>
    </row>
    <row r="982" spans="1:7" ht="23.25" customHeight="1" x14ac:dyDescent="0.25">
      <c r="A982" s="28" t="s">
        <v>979</v>
      </c>
      <c r="F982" s="32" t="str">
        <f t="shared" si="15"/>
        <v xml:space="preserve"> </v>
      </c>
      <c r="G982" s="224"/>
    </row>
    <row r="983" spans="1:7" ht="23.25" customHeight="1" x14ac:dyDescent="0.25">
      <c r="A983" s="28" t="s">
        <v>980</v>
      </c>
      <c r="F983" s="32" t="str">
        <f t="shared" si="15"/>
        <v xml:space="preserve"> </v>
      </c>
      <c r="G983" s="224"/>
    </row>
    <row r="984" spans="1:7" ht="23.25" customHeight="1" x14ac:dyDescent="0.25">
      <c r="A984" s="28" t="s">
        <v>981</v>
      </c>
      <c r="F984" s="32" t="str">
        <f t="shared" si="15"/>
        <v xml:space="preserve"> </v>
      </c>
      <c r="G984" s="224"/>
    </row>
    <row r="985" spans="1:7" ht="23.25" customHeight="1" x14ac:dyDescent="0.25">
      <c r="A985" s="28" t="s">
        <v>982</v>
      </c>
      <c r="F985" s="32" t="str">
        <f t="shared" si="15"/>
        <v xml:space="preserve"> </v>
      </c>
      <c r="G985" s="224"/>
    </row>
    <row r="986" spans="1:7" ht="23.25" customHeight="1" x14ac:dyDescent="0.25">
      <c r="A986" s="28" t="s">
        <v>983</v>
      </c>
      <c r="F986" s="32" t="str">
        <f t="shared" si="15"/>
        <v xml:space="preserve"> </v>
      </c>
      <c r="G986" s="224"/>
    </row>
    <row r="987" spans="1:7" ht="23.25" customHeight="1" x14ac:dyDescent="0.25">
      <c r="A987" s="28" t="s">
        <v>984</v>
      </c>
      <c r="F987" s="32" t="str">
        <f t="shared" si="15"/>
        <v xml:space="preserve"> </v>
      </c>
      <c r="G987" s="224"/>
    </row>
    <row r="988" spans="1:7" ht="23.25" customHeight="1" x14ac:dyDescent="0.25">
      <c r="A988" s="28" t="s">
        <v>985</v>
      </c>
      <c r="F988" s="32" t="str">
        <f t="shared" si="15"/>
        <v xml:space="preserve"> </v>
      </c>
      <c r="G988" s="224"/>
    </row>
    <row r="989" spans="1:7" ht="23.25" customHeight="1" x14ac:dyDescent="0.25">
      <c r="A989" s="28" t="s">
        <v>986</v>
      </c>
      <c r="F989" s="32" t="str">
        <f t="shared" si="15"/>
        <v xml:space="preserve"> </v>
      </c>
      <c r="G989" s="224"/>
    </row>
    <row r="990" spans="1:7" ht="23.25" customHeight="1" x14ac:dyDescent="0.25">
      <c r="A990" s="28" t="s">
        <v>987</v>
      </c>
      <c r="F990" s="32" t="str">
        <f t="shared" si="15"/>
        <v xml:space="preserve"> </v>
      </c>
      <c r="G990" s="224"/>
    </row>
    <row r="991" spans="1:7" ht="23.25" customHeight="1" x14ac:dyDescent="0.25">
      <c r="A991" s="28" t="s">
        <v>988</v>
      </c>
      <c r="F991" s="32" t="str">
        <f t="shared" si="15"/>
        <v xml:space="preserve"> </v>
      </c>
      <c r="G991" s="224"/>
    </row>
    <row r="992" spans="1:7" ht="23.25" customHeight="1" x14ac:dyDescent="0.25">
      <c r="A992" s="28" t="s">
        <v>989</v>
      </c>
      <c r="F992" s="32" t="str">
        <f t="shared" si="15"/>
        <v xml:space="preserve"> </v>
      </c>
      <c r="G992" s="224"/>
    </row>
    <row r="993" spans="1:7" ht="23.25" customHeight="1" x14ac:dyDescent="0.25">
      <c r="A993" s="28" t="s">
        <v>990</v>
      </c>
      <c r="F993" s="32" t="str">
        <f t="shared" si="15"/>
        <v xml:space="preserve"> </v>
      </c>
      <c r="G993" s="224"/>
    </row>
    <row r="994" spans="1:7" ht="23.25" customHeight="1" x14ac:dyDescent="0.25">
      <c r="A994" s="28" t="s">
        <v>991</v>
      </c>
      <c r="F994" s="32" t="str">
        <f t="shared" si="15"/>
        <v xml:space="preserve"> </v>
      </c>
      <c r="G994" s="224"/>
    </row>
    <row r="995" spans="1:7" ht="23.25" customHeight="1" x14ac:dyDescent="0.25">
      <c r="A995" s="28" t="s">
        <v>992</v>
      </c>
      <c r="F995" s="32" t="str">
        <f t="shared" si="15"/>
        <v xml:space="preserve"> </v>
      </c>
      <c r="G995" s="224"/>
    </row>
    <row r="996" spans="1:7" ht="23.25" customHeight="1" x14ac:dyDescent="0.25">
      <c r="A996" s="28" t="s">
        <v>993</v>
      </c>
      <c r="F996" s="32" t="str">
        <f t="shared" si="15"/>
        <v xml:space="preserve"> </v>
      </c>
      <c r="G996" s="224"/>
    </row>
    <row r="997" spans="1:7" ht="23.25" customHeight="1" x14ac:dyDescent="0.25">
      <c r="A997" s="28" t="s">
        <v>994</v>
      </c>
      <c r="F997" s="32" t="str">
        <f t="shared" si="15"/>
        <v xml:space="preserve"> </v>
      </c>
      <c r="G997" s="224"/>
    </row>
    <row r="998" spans="1:7" ht="23.25" customHeight="1" x14ac:dyDescent="0.25">
      <c r="A998" s="28" t="s">
        <v>995</v>
      </c>
      <c r="F998" s="32" t="str">
        <f t="shared" si="15"/>
        <v xml:space="preserve"> </v>
      </c>
      <c r="G998" s="224"/>
    </row>
    <row r="999" spans="1:7" ht="23.25" customHeight="1" x14ac:dyDescent="0.25">
      <c r="A999" s="28" t="s">
        <v>996</v>
      </c>
      <c r="F999" s="32" t="str">
        <f t="shared" si="15"/>
        <v xml:space="preserve"> </v>
      </c>
      <c r="G999" s="224"/>
    </row>
    <row r="1000" spans="1:7" ht="23.25" customHeight="1" x14ac:dyDescent="0.25">
      <c r="A1000" s="28" t="s">
        <v>997</v>
      </c>
      <c r="F1000" s="32" t="str">
        <f t="shared" si="15"/>
        <v xml:space="preserve"> </v>
      </c>
      <c r="G1000" s="224"/>
    </row>
    <row r="1001" spans="1:7" ht="23.25" customHeight="1" x14ac:dyDescent="0.25">
      <c r="A1001" s="28" t="s">
        <v>998</v>
      </c>
      <c r="F1001" s="32" t="str">
        <f t="shared" si="15"/>
        <v xml:space="preserve"> </v>
      </c>
      <c r="G1001" s="224"/>
    </row>
    <row r="1002" spans="1:7" ht="23.25" customHeight="1" x14ac:dyDescent="0.25">
      <c r="A1002" s="28" t="s">
        <v>999</v>
      </c>
      <c r="F1002" s="32" t="str">
        <f t="shared" si="15"/>
        <v xml:space="preserve"> </v>
      </c>
      <c r="G1002" s="224"/>
    </row>
    <row r="1003" spans="1:7" ht="23.25" customHeight="1" x14ac:dyDescent="0.25">
      <c r="A1003" s="28" t="s">
        <v>1000</v>
      </c>
      <c r="F1003" s="32" t="str">
        <f t="shared" si="15"/>
        <v xml:space="preserve"> </v>
      </c>
      <c r="G1003" s="224"/>
    </row>
    <row r="1004" spans="1:7" ht="23.25" customHeight="1" x14ac:dyDescent="0.25">
      <c r="A1004" s="28" t="s">
        <v>1001</v>
      </c>
      <c r="F1004" s="32" t="str">
        <f t="shared" si="15"/>
        <v xml:space="preserve"> </v>
      </c>
      <c r="G1004" s="224"/>
    </row>
    <row r="1005" spans="1:7" ht="23.25" customHeight="1" x14ac:dyDescent="0.25">
      <c r="A1005" s="28" t="s">
        <v>1002</v>
      </c>
      <c r="F1005" s="32" t="str">
        <f t="shared" si="15"/>
        <v xml:space="preserve"> </v>
      </c>
      <c r="G1005" s="224"/>
    </row>
    <row r="1006" spans="1:7" ht="23.25" customHeight="1" x14ac:dyDescent="0.25">
      <c r="A1006" s="28" t="s">
        <v>1003</v>
      </c>
      <c r="F1006" s="32" t="str">
        <f t="shared" si="15"/>
        <v xml:space="preserve"> </v>
      </c>
      <c r="G1006" s="224"/>
    </row>
    <row r="1007" spans="1:7" ht="23.25" customHeight="1" x14ac:dyDescent="0.25">
      <c r="A1007" s="28" t="s">
        <v>1004</v>
      </c>
      <c r="F1007" s="32" t="str">
        <f t="shared" si="15"/>
        <v xml:space="preserve"> </v>
      </c>
      <c r="G1007" s="224"/>
    </row>
    <row r="1008" spans="1:7" ht="23.25" customHeight="1" x14ac:dyDescent="0.25">
      <c r="A1008" s="28" t="s">
        <v>1005</v>
      </c>
      <c r="F1008" s="32" t="str">
        <f t="shared" si="15"/>
        <v xml:space="preserve"> </v>
      </c>
      <c r="G1008" s="224"/>
    </row>
    <row r="1009" spans="1:7" ht="23.25" customHeight="1" x14ac:dyDescent="0.25">
      <c r="A1009" s="28" t="s">
        <v>1006</v>
      </c>
      <c r="F1009" s="32" t="str">
        <f t="shared" si="15"/>
        <v xml:space="preserve"> </v>
      </c>
      <c r="G1009" s="224"/>
    </row>
    <row r="1010" spans="1:7" ht="23.25" customHeight="1" x14ac:dyDescent="0.25">
      <c r="A1010" s="28" t="s">
        <v>1007</v>
      </c>
      <c r="F1010" s="32" t="str">
        <f t="shared" si="15"/>
        <v xml:space="preserve"> </v>
      </c>
      <c r="G1010" s="224"/>
    </row>
    <row r="1011" spans="1:7" ht="23.25" customHeight="1" x14ac:dyDescent="0.25">
      <c r="A1011" s="28" t="s">
        <v>1008</v>
      </c>
      <c r="F1011" s="32" t="str">
        <f t="shared" si="15"/>
        <v xml:space="preserve"> </v>
      </c>
      <c r="G1011" s="224"/>
    </row>
    <row r="1012" spans="1:7" ht="23.25" customHeight="1" x14ac:dyDescent="0.25">
      <c r="A1012" s="28" t="s">
        <v>1009</v>
      </c>
      <c r="F1012" s="32" t="str">
        <f t="shared" si="15"/>
        <v xml:space="preserve"> </v>
      </c>
      <c r="G1012" s="224"/>
    </row>
    <row r="1013" spans="1:7" ht="23.25" customHeight="1" x14ac:dyDescent="0.25">
      <c r="A1013" s="28" t="s">
        <v>1010</v>
      </c>
      <c r="F1013" s="32" t="str">
        <f t="shared" si="15"/>
        <v xml:space="preserve"> </v>
      </c>
      <c r="G1013" s="224"/>
    </row>
    <row r="1014" spans="1:7" ht="23.25" customHeight="1" x14ac:dyDescent="0.25">
      <c r="A1014" s="28" t="s">
        <v>1011</v>
      </c>
      <c r="F1014" s="32" t="str">
        <f t="shared" si="15"/>
        <v xml:space="preserve"> </v>
      </c>
      <c r="G1014" s="224"/>
    </row>
    <row r="1015" spans="1:7" ht="23.25" customHeight="1" x14ac:dyDescent="0.25">
      <c r="A1015" s="28" t="s">
        <v>1012</v>
      </c>
      <c r="F1015" s="32" t="str">
        <f t="shared" si="15"/>
        <v xml:space="preserve"> </v>
      </c>
      <c r="G1015" s="224"/>
    </row>
    <row r="1016" spans="1:7" ht="23.25" customHeight="1" x14ac:dyDescent="0.25">
      <c r="A1016" s="28" t="s">
        <v>1013</v>
      </c>
      <c r="F1016" s="32" t="str">
        <f t="shared" si="15"/>
        <v xml:space="preserve"> </v>
      </c>
      <c r="G1016" s="224"/>
    </row>
    <row r="1017" spans="1:7" ht="23.25" customHeight="1" x14ac:dyDescent="0.25">
      <c r="A1017" s="28" t="s">
        <v>1014</v>
      </c>
      <c r="F1017" s="32" t="str">
        <f t="shared" si="15"/>
        <v xml:space="preserve"> </v>
      </c>
      <c r="G1017" s="224"/>
    </row>
    <row r="1018" spans="1:7" ht="23.25" customHeight="1" x14ac:dyDescent="0.25">
      <c r="A1018" s="28" t="s">
        <v>1015</v>
      </c>
      <c r="F1018" s="32" t="str">
        <f t="shared" si="15"/>
        <v xml:space="preserve"> </v>
      </c>
      <c r="G1018" s="224"/>
    </row>
    <row r="1019" spans="1:7" ht="23.25" customHeight="1" x14ac:dyDescent="0.25">
      <c r="A1019" s="28" t="s">
        <v>1016</v>
      </c>
      <c r="F1019" s="32" t="str">
        <f t="shared" si="15"/>
        <v xml:space="preserve"> </v>
      </c>
      <c r="G1019" s="224"/>
    </row>
    <row r="1020" spans="1:7" ht="23.25" customHeight="1" x14ac:dyDescent="0.25">
      <c r="A1020" s="28" t="s">
        <v>1017</v>
      </c>
      <c r="F1020" s="32" t="str">
        <f t="shared" si="15"/>
        <v xml:space="preserve"> </v>
      </c>
      <c r="G1020" s="224"/>
    </row>
    <row r="1021" spans="1:7" ht="23.25" customHeight="1" x14ac:dyDescent="0.25">
      <c r="A1021" s="28" t="s">
        <v>1018</v>
      </c>
      <c r="F1021" s="32" t="str">
        <f t="shared" si="15"/>
        <v xml:space="preserve"> </v>
      </c>
      <c r="G1021" s="224"/>
    </row>
    <row r="1022" spans="1:7" ht="23.25" customHeight="1" x14ac:dyDescent="0.25">
      <c r="A1022" s="28" t="s">
        <v>1019</v>
      </c>
      <c r="F1022" s="32" t="str">
        <f t="shared" si="15"/>
        <v xml:space="preserve"> </v>
      </c>
      <c r="G1022" s="224"/>
    </row>
    <row r="1023" spans="1:7" ht="23.25" customHeight="1" x14ac:dyDescent="0.25">
      <c r="A1023" s="28" t="s">
        <v>1020</v>
      </c>
      <c r="F1023" s="32" t="str">
        <f t="shared" si="15"/>
        <v xml:space="preserve"> </v>
      </c>
      <c r="G1023" s="224"/>
    </row>
    <row r="1024" spans="1:7" ht="23.25" customHeight="1" x14ac:dyDescent="0.25">
      <c r="A1024" s="28" t="s">
        <v>1021</v>
      </c>
      <c r="F1024" s="32" t="str">
        <f t="shared" si="15"/>
        <v xml:space="preserve"> </v>
      </c>
      <c r="G1024" s="224"/>
    </row>
    <row r="1025" spans="1:7" ht="23.25" customHeight="1" x14ac:dyDescent="0.25">
      <c r="A1025" s="28" t="s">
        <v>1022</v>
      </c>
      <c r="F1025" s="32" t="str">
        <f t="shared" si="15"/>
        <v xml:space="preserve"> </v>
      </c>
      <c r="G1025" s="224"/>
    </row>
    <row r="1026" spans="1:7" ht="23.25" customHeight="1" x14ac:dyDescent="0.25">
      <c r="A1026" s="28" t="s">
        <v>1023</v>
      </c>
      <c r="F1026" s="32" t="str">
        <f t="shared" si="15"/>
        <v xml:space="preserve"> </v>
      </c>
      <c r="G1026" s="224"/>
    </row>
    <row r="1027" spans="1:7" ht="23.25" customHeight="1" x14ac:dyDescent="0.25">
      <c r="A1027" s="28" t="s">
        <v>1024</v>
      </c>
      <c r="F1027" s="32" t="str">
        <f t="shared" si="15"/>
        <v xml:space="preserve"> </v>
      </c>
      <c r="G1027" s="224"/>
    </row>
    <row r="1028" spans="1:7" ht="23.25" customHeight="1" x14ac:dyDescent="0.25">
      <c r="A1028" s="28" t="s">
        <v>1025</v>
      </c>
      <c r="F1028" s="32" t="str">
        <f t="shared" si="15"/>
        <v xml:space="preserve"> </v>
      </c>
      <c r="G1028" s="224"/>
    </row>
    <row r="1029" spans="1:7" ht="23.25" customHeight="1" x14ac:dyDescent="0.25">
      <c r="A1029" s="28" t="s">
        <v>1026</v>
      </c>
      <c r="F1029" s="32" t="str">
        <f t="shared" si="15"/>
        <v xml:space="preserve"> </v>
      </c>
      <c r="G1029" s="224"/>
    </row>
    <row r="1030" spans="1:7" ht="23.25" customHeight="1" x14ac:dyDescent="0.25">
      <c r="A1030" s="28" t="s">
        <v>1027</v>
      </c>
      <c r="F1030" s="32" t="str">
        <f t="shared" si="15"/>
        <v xml:space="preserve"> </v>
      </c>
      <c r="G1030" s="224"/>
    </row>
    <row r="1031" spans="1:7" ht="23.25" customHeight="1" x14ac:dyDescent="0.25">
      <c r="A1031" s="28" t="s">
        <v>1028</v>
      </c>
      <c r="F1031" s="32" t="str">
        <f t="shared" si="15"/>
        <v xml:space="preserve"> </v>
      </c>
      <c r="G1031" s="224"/>
    </row>
    <row r="1032" spans="1:7" ht="23.25" customHeight="1" x14ac:dyDescent="0.25">
      <c r="A1032" s="28" t="s">
        <v>1029</v>
      </c>
      <c r="F1032" s="32" t="str">
        <f t="shared" ref="F1032:F1095" si="16">E1032&amp;" "&amp;D1032</f>
        <v xml:space="preserve"> </v>
      </c>
      <c r="G1032" s="224"/>
    </row>
    <row r="1033" spans="1:7" ht="23.25" customHeight="1" x14ac:dyDescent="0.25">
      <c r="A1033" s="28" t="s">
        <v>1030</v>
      </c>
      <c r="F1033" s="32" t="str">
        <f t="shared" si="16"/>
        <v xml:space="preserve"> </v>
      </c>
      <c r="G1033" s="224"/>
    </row>
    <row r="1034" spans="1:7" ht="23.25" customHeight="1" x14ac:dyDescent="0.25">
      <c r="A1034" s="28" t="s">
        <v>1031</v>
      </c>
      <c r="F1034" s="32" t="str">
        <f t="shared" si="16"/>
        <v xml:space="preserve"> </v>
      </c>
      <c r="G1034" s="224"/>
    </row>
    <row r="1035" spans="1:7" ht="23.25" customHeight="1" x14ac:dyDescent="0.25">
      <c r="A1035" s="28" t="s">
        <v>1032</v>
      </c>
      <c r="F1035" s="32" t="str">
        <f t="shared" si="16"/>
        <v xml:space="preserve"> </v>
      </c>
      <c r="G1035" s="224"/>
    </row>
    <row r="1036" spans="1:7" ht="23.25" customHeight="1" x14ac:dyDescent="0.25">
      <c r="A1036" s="28" t="s">
        <v>1033</v>
      </c>
      <c r="F1036" s="32" t="str">
        <f t="shared" si="16"/>
        <v xml:space="preserve"> </v>
      </c>
      <c r="G1036" s="224"/>
    </row>
    <row r="1037" spans="1:7" ht="23.25" customHeight="1" x14ac:dyDescent="0.25">
      <c r="A1037" s="28" t="s">
        <v>1034</v>
      </c>
      <c r="F1037" s="32" t="str">
        <f t="shared" si="16"/>
        <v xml:space="preserve"> </v>
      </c>
      <c r="G1037" s="224"/>
    </row>
    <row r="1038" spans="1:7" ht="23.25" customHeight="1" x14ac:dyDescent="0.25">
      <c r="A1038" s="28" t="s">
        <v>1035</v>
      </c>
      <c r="F1038" s="32" t="str">
        <f t="shared" si="16"/>
        <v xml:space="preserve"> </v>
      </c>
      <c r="G1038" s="224"/>
    </row>
    <row r="1039" spans="1:7" ht="23.25" customHeight="1" x14ac:dyDescent="0.25">
      <c r="A1039" s="28" t="s">
        <v>1036</v>
      </c>
      <c r="F1039" s="32" t="str">
        <f t="shared" si="16"/>
        <v xml:space="preserve"> </v>
      </c>
      <c r="G1039" s="224"/>
    </row>
    <row r="1040" spans="1:7" ht="23.25" customHeight="1" x14ac:dyDescent="0.25">
      <c r="A1040" s="28" t="s">
        <v>1037</v>
      </c>
      <c r="F1040" s="32" t="str">
        <f t="shared" si="16"/>
        <v xml:space="preserve"> </v>
      </c>
      <c r="G1040" s="224"/>
    </row>
    <row r="1041" spans="1:7" ht="23.25" customHeight="1" x14ac:dyDescent="0.25">
      <c r="A1041" s="28" t="s">
        <v>1038</v>
      </c>
      <c r="F1041" s="32" t="str">
        <f t="shared" si="16"/>
        <v xml:space="preserve"> </v>
      </c>
      <c r="G1041" s="224"/>
    </row>
    <row r="1042" spans="1:7" ht="23.25" customHeight="1" x14ac:dyDescent="0.25">
      <c r="A1042" s="28" t="s">
        <v>1039</v>
      </c>
      <c r="F1042" s="32" t="str">
        <f t="shared" si="16"/>
        <v xml:space="preserve"> </v>
      </c>
      <c r="G1042" s="224"/>
    </row>
    <row r="1043" spans="1:7" ht="23.25" customHeight="1" x14ac:dyDescent="0.25">
      <c r="A1043" s="28" t="s">
        <v>1040</v>
      </c>
      <c r="F1043" s="32" t="str">
        <f t="shared" si="16"/>
        <v xml:space="preserve"> </v>
      </c>
      <c r="G1043" s="224"/>
    </row>
    <row r="1044" spans="1:7" ht="23.25" customHeight="1" x14ac:dyDescent="0.25">
      <c r="A1044" s="28" t="s">
        <v>1041</v>
      </c>
      <c r="F1044" s="32" t="str">
        <f t="shared" si="16"/>
        <v xml:space="preserve"> </v>
      </c>
      <c r="G1044" s="224"/>
    </row>
    <row r="1045" spans="1:7" ht="23.25" customHeight="1" x14ac:dyDescent="0.25">
      <c r="A1045" s="28" t="s">
        <v>1042</v>
      </c>
      <c r="F1045" s="32" t="str">
        <f t="shared" si="16"/>
        <v xml:space="preserve"> </v>
      </c>
      <c r="G1045" s="224"/>
    </row>
    <row r="1046" spans="1:7" ht="23.25" customHeight="1" x14ac:dyDescent="0.25">
      <c r="A1046" s="28" t="s">
        <v>1043</v>
      </c>
      <c r="F1046" s="32" t="str">
        <f t="shared" si="16"/>
        <v xml:space="preserve"> </v>
      </c>
      <c r="G1046" s="224"/>
    </row>
    <row r="1047" spans="1:7" ht="23.25" customHeight="1" x14ac:dyDescent="0.25">
      <c r="A1047" s="28" t="s">
        <v>1044</v>
      </c>
      <c r="F1047" s="32" t="str">
        <f t="shared" si="16"/>
        <v xml:space="preserve"> </v>
      </c>
      <c r="G1047" s="224"/>
    </row>
    <row r="1048" spans="1:7" ht="23.25" customHeight="1" x14ac:dyDescent="0.25">
      <c r="A1048" s="28" t="s">
        <v>1045</v>
      </c>
      <c r="F1048" s="32" t="str">
        <f t="shared" si="16"/>
        <v xml:space="preserve"> </v>
      </c>
      <c r="G1048" s="224"/>
    </row>
    <row r="1049" spans="1:7" ht="23.25" customHeight="1" x14ac:dyDescent="0.25">
      <c r="A1049" s="28" t="s">
        <v>1046</v>
      </c>
      <c r="F1049" s="32" t="str">
        <f t="shared" si="16"/>
        <v xml:space="preserve"> </v>
      </c>
      <c r="G1049" s="224"/>
    </row>
    <row r="1050" spans="1:7" ht="23.25" customHeight="1" x14ac:dyDescent="0.25">
      <c r="A1050" s="28" t="s">
        <v>1047</v>
      </c>
      <c r="F1050" s="32" t="str">
        <f t="shared" si="16"/>
        <v xml:space="preserve"> </v>
      </c>
      <c r="G1050" s="224"/>
    </row>
    <row r="1051" spans="1:7" ht="23.25" customHeight="1" x14ac:dyDescent="0.25">
      <c r="A1051" s="28" t="s">
        <v>1048</v>
      </c>
      <c r="F1051" s="32" t="str">
        <f t="shared" si="16"/>
        <v xml:space="preserve"> </v>
      </c>
      <c r="G1051" s="224"/>
    </row>
    <row r="1052" spans="1:7" ht="23.25" customHeight="1" x14ac:dyDescent="0.25">
      <c r="A1052" s="28" t="s">
        <v>1049</v>
      </c>
      <c r="F1052" s="32" t="str">
        <f t="shared" si="16"/>
        <v xml:space="preserve"> </v>
      </c>
      <c r="G1052" s="224"/>
    </row>
    <row r="1053" spans="1:7" ht="23.25" customHeight="1" x14ac:dyDescent="0.25">
      <c r="A1053" s="28" t="s">
        <v>1050</v>
      </c>
      <c r="F1053" s="32" t="str">
        <f t="shared" si="16"/>
        <v xml:space="preserve"> </v>
      </c>
      <c r="G1053" s="224"/>
    </row>
    <row r="1054" spans="1:7" ht="23.25" customHeight="1" x14ac:dyDescent="0.25">
      <c r="A1054" s="28" t="s">
        <v>1051</v>
      </c>
      <c r="F1054" s="32" t="str">
        <f t="shared" si="16"/>
        <v xml:space="preserve"> </v>
      </c>
      <c r="G1054" s="224"/>
    </row>
    <row r="1055" spans="1:7" ht="23.25" customHeight="1" x14ac:dyDescent="0.25">
      <c r="A1055" s="28" t="s">
        <v>1052</v>
      </c>
      <c r="F1055" s="32" t="str">
        <f t="shared" si="16"/>
        <v xml:space="preserve"> </v>
      </c>
      <c r="G1055" s="224"/>
    </row>
    <row r="1056" spans="1:7" ht="23.25" customHeight="1" x14ac:dyDescent="0.25">
      <c r="A1056" s="28" t="s">
        <v>1053</v>
      </c>
      <c r="F1056" s="32" t="str">
        <f t="shared" si="16"/>
        <v xml:space="preserve"> </v>
      </c>
      <c r="G1056" s="224"/>
    </row>
    <row r="1057" spans="1:7" ht="23.25" customHeight="1" x14ac:dyDescent="0.25">
      <c r="A1057" s="28" t="s">
        <v>1054</v>
      </c>
      <c r="F1057" s="32" t="str">
        <f t="shared" si="16"/>
        <v xml:space="preserve"> </v>
      </c>
      <c r="G1057" s="224"/>
    </row>
    <row r="1058" spans="1:7" ht="23.25" customHeight="1" x14ac:dyDescent="0.25">
      <c r="A1058" s="28" t="s">
        <v>1055</v>
      </c>
      <c r="F1058" s="32" t="str">
        <f t="shared" si="16"/>
        <v xml:space="preserve"> </v>
      </c>
      <c r="G1058" s="224"/>
    </row>
    <row r="1059" spans="1:7" ht="23.25" customHeight="1" x14ac:dyDescent="0.25">
      <c r="A1059" s="28" t="s">
        <v>1056</v>
      </c>
      <c r="F1059" s="32" t="str">
        <f t="shared" si="16"/>
        <v xml:space="preserve"> </v>
      </c>
      <c r="G1059" s="224"/>
    </row>
    <row r="1060" spans="1:7" ht="23.25" customHeight="1" x14ac:dyDescent="0.25">
      <c r="A1060" s="28" t="s">
        <v>1057</v>
      </c>
      <c r="F1060" s="32" t="str">
        <f t="shared" si="16"/>
        <v xml:space="preserve"> </v>
      </c>
      <c r="G1060" s="224"/>
    </row>
    <row r="1061" spans="1:7" ht="23.25" customHeight="1" x14ac:dyDescent="0.25">
      <c r="A1061" s="28" t="s">
        <v>1058</v>
      </c>
      <c r="F1061" s="32" t="str">
        <f t="shared" si="16"/>
        <v xml:space="preserve"> </v>
      </c>
      <c r="G1061" s="224"/>
    </row>
    <row r="1062" spans="1:7" ht="23.25" customHeight="1" x14ac:dyDescent="0.25">
      <c r="A1062" s="28" t="s">
        <v>1059</v>
      </c>
      <c r="F1062" s="32" t="str">
        <f t="shared" si="16"/>
        <v xml:space="preserve"> </v>
      </c>
      <c r="G1062" s="224"/>
    </row>
    <row r="1063" spans="1:7" ht="23.25" customHeight="1" x14ac:dyDescent="0.25">
      <c r="A1063" s="28" t="s">
        <v>1060</v>
      </c>
      <c r="F1063" s="32" t="str">
        <f t="shared" si="16"/>
        <v xml:space="preserve"> </v>
      </c>
      <c r="G1063" s="224"/>
    </row>
    <row r="1064" spans="1:7" ht="23.25" customHeight="1" x14ac:dyDescent="0.25">
      <c r="A1064" s="28" t="s">
        <v>1061</v>
      </c>
      <c r="F1064" s="32" t="str">
        <f t="shared" si="16"/>
        <v xml:space="preserve"> </v>
      </c>
      <c r="G1064" s="224"/>
    </row>
    <row r="1065" spans="1:7" ht="23.25" customHeight="1" x14ac:dyDescent="0.25">
      <c r="A1065" s="28" t="s">
        <v>1062</v>
      </c>
      <c r="F1065" s="32" t="str">
        <f t="shared" si="16"/>
        <v xml:space="preserve"> </v>
      </c>
      <c r="G1065" s="224"/>
    </row>
    <row r="1066" spans="1:7" ht="23.25" customHeight="1" x14ac:dyDescent="0.25">
      <c r="A1066" s="28" t="s">
        <v>1063</v>
      </c>
      <c r="F1066" s="32" t="str">
        <f t="shared" si="16"/>
        <v xml:space="preserve"> </v>
      </c>
      <c r="G1066" s="224"/>
    </row>
    <row r="1067" spans="1:7" ht="23.25" customHeight="1" x14ac:dyDescent="0.25">
      <c r="A1067" s="28" t="s">
        <v>1064</v>
      </c>
      <c r="F1067" s="32" t="str">
        <f t="shared" si="16"/>
        <v xml:space="preserve"> </v>
      </c>
      <c r="G1067" s="224"/>
    </row>
    <row r="1068" spans="1:7" ht="23.25" customHeight="1" x14ac:dyDescent="0.25">
      <c r="A1068" s="28" t="s">
        <v>1065</v>
      </c>
      <c r="F1068" s="32" t="str">
        <f t="shared" si="16"/>
        <v xml:space="preserve"> </v>
      </c>
      <c r="G1068" s="224"/>
    </row>
    <row r="1069" spans="1:7" ht="23.25" customHeight="1" x14ac:dyDescent="0.25">
      <c r="A1069" s="28" t="s">
        <v>1066</v>
      </c>
      <c r="F1069" s="32" t="str">
        <f t="shared" si="16"/>
        <v xml:space="preserve"> </v>
      </c>
      <c r="G1069" s="224"/>
    </row>
    <row r="1070" spans="1:7" ht="23.25" customHeight="1" x14ac:dyDescent="0.25">
      <c r="A1070" s="28" t="s">
        <v>1067</v>
      </c>
      <c r="F1070" s="32" t="str">
        <f t="shared" si="16"/>
        <v xml:space="preserve"> </v>
      </c>
      <c r="G1070" s="224"/>
    </row>
    <row r="1071" spans="1:7" ht="23.25" customHeight="1" x14ac:dyDescent="0.25">
      <c r="A1071" s="28" t="s">
        <v>1068</v>
      </c>
      <c r="F1071" s="32" t="str">
        <f t="shared" si="16"/>
        <v xml:space="preserve"> </v>
      </c>
      <c r="G1071" s="224"/>
    </row>
    <row r="1072" spans="1:7" ht="23.25" customHeight="1" x14ac:dyDescent="0.25">
      <c r="A1072" s="28" t="s">
        <v>1069</v>
      </c>
      <c r="F1072" s="32" t="str">
        <f t="shared" si="16"/>
        <v xml:space="preserve"> </v>
      </c>
      <c r="G1072" s="224"/>
    </row>
    <row r="1073" spans="1:7" ht="23.25" customHeight="1" x14ac:dyDescent="0.25">
      <c r="A1073" s="28" t="s">
        <v>1070</v>
      </c>
      <c r="F1073" s="32" t="str">
        <f t="shared" si="16"/>
        <v xml:space="preserve"> </v>
      </c>
      <c r="G1073" s="224"/>
    </row>
    <row r="1074" spans="1:7" ht="23.25" customHeight="1" x14ac:dyDescent="0.25">
      <c r="A1074" s="28" t="s">
        <v>1071</v>
      </c>
      <c r="F1074" s="32" t="str">
        <f t="shared" si="16"/>
        <v xml:space="preserve"> </v>
      </c>
      <c r="G1074" s="224"/>
    </row>
    <row r="1075" spans="1:7" ht="23.25" customHeight="1" x14ac:dyDescent="0.25">
      <c r="A1075" s="28" t="s">
        <v>1072</v>
      </c>
      <c r="F1075" s="32" t="str">
        <f t="shared" si="16"/>
        <v xml:space="preserve"> </v>
      </c>
      <c r="G1075" s="224"/>
    </row>
    <row r="1076" spans="1:7" ht="23.25" customHeight="1" x14ac:dyDescent="0.25">
      <c r="A1076" s="28" t="s">
        <v>1073</v>
      </c>
      <c r="F1076" s="32" t="str">
        <f t="shared" si="16"/>
        <v xml:space="preserve"> </v>
      </c>
      <c r="G1076" s="224"/>
    </row>
    <row r="1077" spans="1:7" ht="23.25" customHeight="1" x14ac:dyDescent="0.25">
      <c r="A1077" s="28" t="s">
        <v>1074</v>
      </c>
      <c r="F1077" s="32" t="str">
        <f t="shared" si="16"/>
        <v xml:space="preserve"> </v>
      </c>
      <c r="G1077" s="224"/>
    </row>
    <row r="1078" spans="1:7" ht="23.25" customHeight="1" x14ac:dyDescent="0.25">
      <c r="A1078" s="28" t="s">
        <v>1075</v>
      </c>
      <c r="F1078" s="32" t="str">
        <f t="shared" si="16"/>
        <v xml:space="preserve"> </v>
      </c>
      <c r="G1078" s="224"/>
    </row>
    <row r="1079" spans="1:7" ht="23.25" customHeight="1" x14ac:dyDescent="0.25">
      <c r="A1079" s="28" t="s">
        <v>1076</v>
      </c>
      <c r="F1079" s="32" t="str">
        <f t="shared" si="16"/>
        <v xml:space="preserve"> </v>
      </c>
      <c r="G1079" s="224"/>
    </row>
    <row r="1080" spans="1:7" ht="23.25" customHeight="1" x14ac:dyDescent="0.25">
      <c r="A1080" s="28" t="s">
        <v>1077</v>
      </c>
      <c r="F1080" s="32" t="str">
        <f t="shared" si="16"/>
        <v xml:space="preserve"> </v>
      </c>
      <c r="G1080" s="224"/>
    </row>
    <row r="1081" spans="1:7" ht="23.25" customHeight="1" x14ac:dyDescent="0.25">
      <c r="A1081" s="28" t="s">
        <v>1078</v>
      </c>
      <c r="F1081" s="32" t="str">
        <f t="shared" si="16"/>
        <v xml:space="preserve"> </v>
      </c>
      <c r="G1081" s="224"/>
    </row>
    <row r="1082" spans="1:7" ht="23.25" customHeight="1" x14ac:dyDescent="0.25">
      <c r="A1082" s="28" t="s">
        <v>1079</v>
      </c>
      <c r="F1082" s="32" t="str">
        <f t="shared" si="16"/>
        <v xml:space="preserve"> </v>
      </c>
      <c r="G1082" s="224"/>
    </row>
    <row r="1083" spans="1:7" ht="23.25" customHeight="1" x14ac:dyDescent="0.25">
      <c r="A1083" s="28" t="s">
        <v>1080</v>
      </c>
      <c r="F1083" s="32" t="str">
        <f t="shared" si="16"/>
        <v xml:space="preserve"> </v>
      </c>
      <c r="G1083" s="224"/>
    </row>
    <row r="1084" spans="1:7" ht="23.25" customHeight="1" x14ac:dyDescent="0.25">
      <c r="A1084" s="28" t="s">
        <v>1081</v>
      </c>
      <c r="F1084" s="32" t="str">
        <f t="shared" si="16"/>
        <v xml:space="preserve"> </v>
      </c>
      <c r="G1084" s="224"/>
    </row>
    <row r="1085" spans="1:7" ht="23.25" customHeight="1" x14ac:dyDescent="0.25">
      <c r="A1085" s="28" t="s">
        <v>1082</v>
      </c>
      <c r="F1085" s="32" t="str">
        <f t="shared" si="16"/>
        <v xml:space="preserve"> </v>
      </c>
      <c r="G1085" s="224"/>
    </row>
    <row r="1086" spans="1:7" ht="23.25" customHeight="1" x14ac:dyDescent="0.25">
      <c r="A1086" s="28" t="s">
        <v>1083</v>
      </c>
      <c r="F1086" s="32" t="str">
        <f t="shared" si="16"/>
        <v xml:space="preserve"> </v>
      </c>
      <c r="G1086" s="224"/>
    </row>
    <row r="1087" spans="1:7" ht="23.25" customHeight="1" x14ac:dyDescent="0.25">
      <c r="A1087" s="28" t="s">
        <v>1084</v>
      </c>
      <c r="F1087" s="32" t="str">
        <f t="shared" si="16"/>
        <v xml:space="preserve"> </v>
      </c>
      <c r="G1087" s="224"/>
    </row>
    <row r="1088" spans="1:7" ht="23.25" customHeight="1" x14ac:dyDescent="0.25">
      <c r="A1088" s="28" t="s">
        <v>1085</v>
      </c>
      <c r="F1088" s="32" t="str">
        <f t="shared" si="16"/>
        <v xml:space="preserve"> </v>
      </c>
      <c r="G1088" s="224"/>
    </row>
    <row r="1089" spans="1:7" ht="23.25" customHeight="1" x14ac:dyDescent="0.25">
      <c r="A1089" s="28" t="s">
        <v>1086</v>
      </c>
      <c r="F1089" s="32" t="str">
        <f t="shared" si="16"/>
        <v xml:space="preserve"> </v>
      </c>
      <c r="G1089" s="224"/>
    </row>
    <row r="1090" spans="1:7" ht="23.25" customHeight="1" x14ac:dyDescent="0.25">
      <c r="A1090" s="28" t="s">
        <v>1087</v>
      </c>
      <c r="F1090" s="32" t="str">
        <f t="shared" si="16"/>
        <v xml:space="preserve"> </v>
      </c>
      <c r="G1090" s="224"/>
    </row>
    <row r="1091" spans="1:7" ht="23.25" customHeight="1" x14ac:dyDescent="0.25">
      <c r="A1091" s="28" t="s">
        <v>1088</v>
      </c>
      <c r="F1091" s="32" t="str">
        <f t="shared" si="16"/>
        <v xml:space="preserve"> </v>
      </c>
      <c r="G1091" s="224"/>
    </row>
    <row r="1092" spans="1:7" ht="23.25" customHeight="1" x14ac:dyDescent="0.25">
      <c r="A1092" s="28" t="s">
        <v>1089</v>
      </c>
      <c r="F1092" s="32" t="str">
        <f t="shared" si="16"/>
        <v xml:space="preserve"> </v>
      </c>
      <c r="G1092" s="224"/>
    </row>
    <row r="1093" spans="1:7" ht="23.25" customHeight="1" x14ac:dyDescent="0.25">
      <c r="A1093" s="28" t="s">
        <v>1090</v>
      </c>
      <c r="F1093" s="32" t="str">
        <f t="shared" si="16"/>
        <v xml:space="preserve"> </v>
      </c>
      <c r="G1093" s="224"/>
    </row>
    <row r="1094" spans="1:7" ht="23.25" customHeight="1" x14ac:dyDescent="0.25">
      <c r="A1094" s="28" t="s">
        <v>1091</v>
      </c>
      <c r="F1094" s="32" t="str">
        <f t="shared" si="16"/>
        <v xml:space="preserve"> </v>
      </c>
      <c r="G1094" s="224"/>
    </row>
    <row r="1095" spans="1:7" ht="23.25" customHeight="1" x14ac:dyDescent="0.25">
      <c r="A1095" s="28" t="s">
        <v>1092</v>
      </c>
      <c r="F1095" s="32" t="str">
        <f t="shared" si="16"/>
        <v xml:space="preserve"> </v>
      </c>
      <c r="G1095" s="224"/>
    </row>
    <row r="1096" spans="1:7" ht="23.25" customHeight="1" x14ac:dyDescent="0.25">
      <c r="A1096" s="28" t="s">
        <v>1093</v>
      </c>
      <c r="F1096" s="32" t="str">
        <f t="shared" ref="F1096:F1159" si="17">E1096&amp;" "&amp;D1096</f>
        <v xml:space="preserve"> </v>
      </c>
      <c r="G1096" s="224"/>
    </row>
    <row r="1097" spans="1:7" ht="23.25" customHeight="1" x14ac:dyDescent="0.25">
      <c r="A1097" s="28" t="s">
        <v>1094</v>
      </c>
      <c r="F1097" s="32" t="str">
        <f t="shared" si="17"/>
        <v xml:space="preserve"> </v>
      </c>
      <c r="G1097" s="224"/>
    </row>
    <row r="1098" spans="1:7" ht="23.25" customHeight="1" x14ac:dyDescent="0.25">
      <c r="A1098" s="28" t="s">
        <v>1095</v>
      </c>
      <c r="F1098" s="32" t="str">
        <f t="shared" si="17"/>
        <v xml:space="preserve"> </v>
      </c>
      <c r="G1098" s="224"/>
    </row>
    <row r="1099" spans="1:7" ht="23.25" customHeight="1" x14ac:dyDescent="0.25">
      <c r="A1099" s="28" t="s">
        <v>1096</v>
      </c>
      <c r="F1099" s="32" t="str">
        <f t="shared" si="17"/>
        <v xml:space="preserve"> </v>
      </c>
      <c r="G1099" s="224"/>
    </row>
    <row r="1100" spans="1:7" ht="23.25" customHeight="1" x14ac:dyDescent="0.25">
      <c r="A1100" s="28" t="s">
        <v>1097</v>
      </c>
      <c r="F1100" s="32" t="str">
        <f t="shared" si="17"/>
        <v xml:space="preserve"> </v>
      </c>
      <c r="G1100" s="224"/>
    </row>
    <row r="1101" spans="1:7" ht="23.25" customHeight="1" x14ac:dyDescent="0.25">
      <c r="A1101" s="28" t="s">
        <v>1098</v>
      </c>
      <c r="F1101" s="32" t="str">
        <f t="shared" si="17"/>
        <v xml:space="preserve"> </v>
      </c>
      <c r="G1101" s="224"/>
    </row>
    <row r="1102" spans="1:7" ht="23.25" customHeight="1" x14ac:dyDescent="0.25">
      <c r="A1102" s="28" t="s">
        <v>1099</v>
      </c>
      <c r="F1102" s="32" t="str">
        <f t="shared" si="17"/>
        <v xml:space="preserve"> </v>
      </c>
      <c r="G1102" s="224"/>
    </row>
    <row r="1103" spans="1:7" ht="23.25" customHeight="1" x14ac:dyDescent="0.25">
      <c r="A1103" s="28" t="s">
        <v>1100</v>
      </c>
      <c r="F1103" s="32" t="str">
        <f t="shared" si="17"/>
        <v xml:space="preserve"> </v>
      </c>
      <c r="G1103" s="224"/>
    </row>
    <row r="1104" spans="1:7" ht="23.25" customHeight="1" x14ac:dyDescent="0.25">
      <c r="A1104" s="28" t="s">
        <v>1101</v>
      </c>
      <c r="F1104" s="32" t="str">
        <f t="shared" si="17"/>
        <v xml:space="preserve"> </v>
      </c>
      <c r="G1104" s="224"/>
    </row>
    <row r="1105" spans="1:7" ht="23.25" customHeight="1" x14ac:dyDescent="0.25">
      <c r="A1105" s="28" t="s">
        <v>1102</v>
      </c>
      <c r="F1105" s="32" t="str">
        <f t="shared" si="17"/>
        <v xml:space="preserve"> </v>
      </c>
      <c r="G1105" s="224"/>
    </row>
    <row r="1106" spans="1:7" ht="23.25" customHeight="1" x14ac:dyDescent="0.25">
      <c r="A1106" s="28" t="s">
        <v>1103</v>
      </c>
      <c r="F1106" s="32" t="str">
        <f t="shared" si="17"/>
        <v xml:space="preserve"> </v>
      </c>
      <c r="G1106" s="224"/>
    </row>
    <row r="1107" spans="1:7" ht="23.25" customHeight="1" x14ac:dyDescent="0.25">
      <c r="A1107" s="28" t="s">
        <v>1104</v>
      </c>
      <c r="F1107" s="32" t="str">
        <f t="shared" si="17"/>
        <v xml:space="preserve"> </v>
      </c>
      <c r="G1107" s="224"/>
    </row>
    <row r="1108" spans="1:7" ht="23.25" customHeight="1" x14ac:dyDescent="0.25">
      <c r="A1108" s="28" t="s">
        <v>1105</v>
      </c>
      <c r="F1108" s="32" t="str">
        <f t="shared" si="17"/>
        <v xml:space="preserve"> </v>
      </c>
      <c r="G1108" s="224"/>
    </row>
    <row r="1109" spans="1:7" ht="23.25" customHeight="1" x14ac:dyDescent="0.25">
      <c r="A1109" s="28" t="s">
        <v>1106</v>
      </c>
      <c r="F1109" s="32" t="str">
        <f t="shared" si="17"/>
        <v xml:space="preserve"> </v>
      </c>
      <c r="G1109" s="224"/>
    </row>
    <row r="1110" spans="1:7" ht="23.25" customHeight="1" x14ac:dyDescent="0.25">
      <c r="A1110" s="28" t="s">
        <v>1107</v>
      </c>
      <c r="F1110" s="32" t="str">
        <f t="shared" si="17"/>
        <v xml:space="preserve"> </v>
      </c>
      <c r="G1110" s="224"/>
    </row>
    <row r="1111" spans="1:7" ht="23.25" customHeight="1" x14ac:dyDescent="0.25">
      <c r="A1111" s="28" t="s">
        <v>1108</v>
      </c>
      <c r="F1111" s="32" t="str">
        <f t="shared" si="17"/>
        <v xml:space="preserve"> </v>
      </c>
      <c r="G1111" s="224"/>
    </row>
    <row r="1112" spans="1:7" ht="23.25" customHeight="1" x14ac:dyDescent="0.25">
      <c r="A1112" s="28" t="s">
        <v>1109</v>
      </c>
      <c r="F1112" s="32" t="str">
        <f t="shared" si="17"/>
        <v xml:space="preserve"> </v>
      </c>
      <c r="G1112" s="224"/>
    </row>
    <row r="1113" spans="1:7" ht="23.25" customHeight="1" x14ac:dyDescent="0.25">
      <c r="A1113" s="28" t="s">
        <v>1110</v>
      </c>
      <c r="F1113" s="32" t="str">
        <f t="shared" si="17"/>
        <v xml:space="preserve"> </v>
      </c>
      <c r="G1113" s="224"/>
    </row>
    <row r="1114" spans="1:7" ht="23.25" customHeight="1" x14ac:dyDescent="0.25">
      <c r="A1114" s="28" t="s">
        <v>1111</v>
      </c>
      <c r="F1114" s="32" t="str">
        <f t="shared" si="17"/>
        <v xml:space="preserve"> </v>
      </c>
      <c r="G1114" s="224"/>
    </row>
    <row r="1115" spans="1:7" ht="23.25" customHeight="1" x14ac:dyDescent="0.25">
      <c r="A1115" s="28" t="s">
        <v>1112</v>
      </c>
      <c r="F1115" s="32" t="str">
        <f t="shared" si="17"/>
        <v xml:space="preserve"> </v>
      </c>
      <c r="G1115" s="224"/>
    </row>
    <row r="1116" spans="1:7" ht="23.25" customHeight="1" x14ac:dyDescent="0.25">
      <c r="A1116" s="28" t="s">
        <v>1113</v>
      </c>
      <c r="F1116" s="32" t="str">
        <f t="shared" si="17"/>
        <v xml:space="preserve"> </v>
      </c>
      <c r="G1116" s="224"/>
    </row>
    <row r="1117" spans="1:7" ht="23.25" customHeight="1" x14ac:dyDescent="0.25">
      <c r="A1117" s="28" t="s">
        <v>1114</v>
      </c>
      <c r="F1117" s="32" t="str">
        <f t="shared" si="17"/>
        <v xml:space="preserve"> </v>
      </c>
      <c r="G1117" s="224"/>
    </row>
    <row r="1118" spans="1:7" ht="23.25" customHeight="1" x14ac:dyDescent="0.25">
      <c r="A1118" s="28" t="s">
        <v>1115</v>
      </c>
      <c r="F1118" s="32" t="str">
        <f t="shared" si="17"/>
        <v xml:space="preserve"> </v>
      </c>
      <c r="G1118" s="224"/>
    </row>
    <row r="1119" spans="1:7" ht="23.25" customHeight="1" x14ac:dyDescent="0.25">
      <c r="A1119" s="28" t="s">
        <v>1116</v>
      </c>
      <c r="F1119" s="32" t="str">
        <f t="shared" si="17"/>
        <v xml:space="preserve"> </v>
      </c>
      <c r="G1119" s="224"/>
    </row>
    <row r="1120" spans="1:7" ht="23.25" customHeight="1" x14ac:dyDescent="0.25">
      <c r="A1120" s="28" t="s">
        <v>1117</v>
      </c>
      <c r="F1120" s="32" t="str">
        <f t="shared" si="17"/>
        <v xml:space="preserve"> </v>
      </c>
      <c r="G1120" s="224"/>
    </row>
    <row r="1121" spans="1:7" ht="23.25" customHeight="1" x14ac:dyDescent="0.25">
      <c r="A1121" s="28" t="s">
        <v>1118</v>
      </c>
      <c r="F1121" s="32" t="str">
        <f t="shared" si="17"/>
        <v xml:space="preserve"> </v>
      </c>
      <c r="G1121" s="224"/>
    </row>
    <row r="1122" spans="1:7" ht="23.25" customHeight="1" x14ac:dyDescent="0.25">
      <c r="A1122" s="28" t="s">
        <v>1119</v>
      </c>
      <c r="F1122" s="32" t="str">
        <f t="shared" si="17"/>
        <v xml:space="preserve"> </v>
      </c>
      <c r="G1122" s="224"/>
    </row>
    <row r="1123" spans="1:7" ht="23.25" customHeight="1" x14ac:dyDescent="0.25">
      <c r="A1123" s="28" t="s">
        <v>1120</v>
      </c>
      <c r="F1123" s="32" t="str">
        <f t="shared" si="17"/>
        <v xml:space="preserve"> </v>
      </c>
      <c r="G1123" s="224"/>
    </row>
    <row r="1124" spans="1:7" ht="23.25" customHeight="1" x14ac:dyDescent="0.25">
      <c r="A1124" s="28" t="s">
        <v>1121</v>
      </c>
      <c r="F1124" s="32" t="str">
        <f t="shared" si="17"/>
        <v xml:space="preserve"> </v>
      </c>
      <c r="G1124" s="224"/>
    </row>
    <row r="1125" spans="1:7" ht="23.25" customHeight="1" x14ac:dyDescent="0.25">
      <c r="A1125" s="28" t="s">
        <v>1122</v>
      </c>
      <c r="F1125" s="32" t="str">
        <f t="shared" si="17"/>
        <v xml:space="preserve"> </v>
      </c>
      <c r="G1125" s="224"/>
    </row>
    <row r="1126" spans="1:7" ht="23.25" customHeight="1" x14ac:dyDescent="0.25">
      <c r="A1126" s="28" t="s">
        <v>1123</v>
      </c>
      <c r="F1126" s="32" t="str">
        <f t="shared" si="17"/>
        <v xml:space="preserve"> </v>
      </c>
      <c r="G1126" s="224"/>
    </row>
    <row r="1127" spans="1:7" ht="23.25" customHeight="1" x14ac:dyDescent="0.25">
      <c r="A1127" s="28" t="s">
        <v>1124</v>
      </c>
      <c r="F1127" s="32" t="str">
        <f t="shared" si="17"/>
        <v xml:space="preserve"> </v>
      </c>
      <c r="G1127" s="224"/>
    </row>
    <row r="1128" spans="1:7" ht="23.25" customHeight="1" x14ac:dyDescent="0.25">
      <c r="A1128" s="28" t="s">
        <v>1125</v>
      </c>
      <c r="F1128" s="32" t="str">
        <f t="shared" si="17"/>
        <v xml:space="preserve"> </v>
      </c>
      <c r="G1128" s="224"/>
    </row>
    <row r="1129" spans="1:7" ht="23.25" customHeight="1" x14ac:dyDescent="0.25">
      <c r="A1129" s="28" t="s">
        <v>1126</v>
      </c>
      <c r="F1129" s="32" t="str">
        <f t="shared" si="17"/>
        <v xml:space="preserve"> </v>
      </c>
      <c r="G1129" s="224"/>
    </row>
    <row r="1130" spans="1:7" ht="23.25" customHeight="1" x14ac:dyDescent="0.25">
      <c r="A1130" s="28" t="s">
        <v>1127</v>
      </c>
      <c r="F1130" s="32" t="str">
        <f t="shared" si="17"/>
        <v xml:space="preserve"> </v>
      </c>
      <c r="G1130" s="224"/>
    </row>
    <row r="1131" spans="1:7" ht="23.25" customHeight="1" x14ac:dyDescent="0.25">
      <c r="A1131" s="28" t="s">
        <v>1128</v>
      </c>
      <c r="F1131" s="32" t="str">
        <f t="shared" si="17"/>
        <v xml:space="preserve"> </v>
      </c>
      <c r="G1131" s="224"/>
    </row>
    <row r="1132" spans="1:7" ht="23.25" customHeight="1" x14ac:dyDescent="0.25">
      <c r="A1132" s="28" t="s">
        <v>1129</v>
      </c>
      <c r="F1132" s="32" t="str">
        <f t="shared" si="17"/>
        <v xml:space="preserve"> </v>
      </c>
      <c r="G1132" s="224"/>
    </row>
    <row r="1133" spans="1:7" ht="23.25" customHeight="1" x14ac:dyDescent="0.25">
      <c r="A1133" s="28" t="s">
        <v>1130</v>
      </c>
      <c r="F1133" s="32" t="str">
        <f t="shared" si="17"/>
        <v xml:space="preserve"> </v>
      </c>
      <c r="G1133" s="224"/>
    </row>
    <row r="1134" spans="1:7" ht="23.25" customHeight="1" x14ac:dyDescent="0.25">
      <c r="A1134" s="28" t="s">
        <v>1131</v>
      </c>
      <c r="F1134" s="32" t="str">
        <f t="shared" si="17"/>
        <v xml:space="preserve"> </v>
      </c>
      <c r="G1134" s="224"/>
    </row>
    <row r="1135" spans="1:7" ht="23.25" customHeight="1" x14ac:dyDescent="0.25">
      <c r="A1135" s="28" t="s">
        <v>1132</v>
      </c>
      <c r="F1135" s="32" t="str">
        <f t="shared" si="17"/>
        <v xml:space="preserve"> </v>
      </c>
      <c r="G1135" s="224"/>
    </row>
    <row r="1136" spans="1:7" ht="23.25" customHeight="1" x14ac:dyDescent="0.25">
      <c r="A1136" s="28" t="s">
        <v>1133</v>
      </c>
      <c r="F1136" s="32" t="str">
        <f t="shared" si="17"/>
        <v xml:space="preserve"> </v>
      </c>
      <c r="G1136" s="224"/>
    </row>
    <row r="1137" spans="1:7" ht="23.25" customHeight="1" x14ac:dyDescent="0.25">
      <c r="A1137" s="28" t="s">
        <v>1134</v>
      </c>
      <c r="F1137" s="32" t="str">
        <f t="shared" si="17"/>
        <v xml:space="preserve"> </v>
      </c>
      <c r="G1137" s="224"/>
    </row>
    <row r="1138" spans="1:7" ht="23.25" customHeight="1" x14ac:dyDescent="0.25">
      <c r="A1138" s="28" t="s">
        <v>1135</v>
      </c>
      <c r="F1138" s="32" t="str">
        <f t="shared" si="17"/>
        <v xml:space="preserve"> </v>
      </c>
      <c r="G1138" s="224"/>
    </row>
    <row r="1139" spans="1:7" ht="23.25" customHeight="1" x14ac:dyDescent="0.25">
      <c r="A1139" s="28" t="s">
        <v>1136</v>
      </c>
      <c r="F1139" s="32" t="str">
        <f t="shared" si="17"/>
        <v xml:space="preserve"> </v>
      </c>
      <c r="G1139" s="224"/>
    </row>
    <row r="1140" spans="1:7" ht="23.25" customHeight="1" x14ac:dyDescent="0.25">
      <c r="A1140" s="28" t="s">
        <v>1137</v>
      </c>
      <c r="F1140" s="32" t="str">
        <f t="shared" si="17"/>
        <v xml:space="preserve"> </v>
      </c>
      <c r="G1140" s="224"/>
    </row>
    <row r="1141" spans="1:7" ht="23.25" customHeight="1" x14ac:dyDescent="0.25">
      <c r="A1141" s="28" t="s">
        <v>1138</v>
      </c>
      <c r="F1141" s="32" t="str">
        <f t="shared" si="17"/>
        <v xml:space="preserve"> </v>
      </c>
      <c r="G1141" s="224"/>
    </row>
    <row r="1142" spans="1:7" ht="23.25" customHeight="1" x14ac:dyDescent="0.25">
      <c r="A1142" s="28" t="s">
        <v>1139</v>
      </c>
      <c r="F1142" s="32" t="str">
        <f t="shared" si="17"/>
        <v xml:space="preserve"> </v>
      </c>
      <c r="G1142" s="224"/>
    </row>
    <row r="1143" spans="1:7" ht="23.25" customHeight="1" x14ac:dyDescent="0.25">
      <c r="A1143" s="28" t="s">
        <v>1140</v>
      </c>
      <c r="F1143" s="32" t="str">
        <f t="shared" si="17"/>
        <v xml:space="preserve"> </v>
      </c>
      <c r="G1143" s="224"/>
    </row>
    <row r="1144" spans="1:7" ht="23.25" customHeight="1" x14ac:dyDescent="0.25">
      <c r="A1144" s="28" t="s">
        <v>1141</v>
      </c>
      <c r="F1144" s="32" t="str">
        <f t="shared" si="17"/>
        <v xml:space="preserve"> </v>
      </c>
      <c r="G1144" s="224"/>
    </row>
    <row r="1145" spans="1:7" ht="23.25" customHeight="1" x14ac:dyDescent="0.25">
      <c r="A1145" s="28" t="s">
        <v>1142</v>
      </c>
      <c r="F1145" s="32" t="str">
        <f t="shared" si="17"/>
        <v xml:space="preserve"> </v>
      </c>
      <c r="G1145" s="224"/>
    </row>
    <row r="1146" spans="1:7" ht="23.25" customHeight="1" x14ac:dyDescent="0.25">
      <c r="A1146" s="28" t="s">
        <v>1143</v>
      </c>
      <c r="F1146" s="32" t="str">
        <f t="shared" si="17"/>
        <v xml:space="preserve"> </v>
      </c>
      <c r="G1146" s="224"/>
    </row>
    <row r="1147" spans="1:7" ht="23.25" customHeight="1" x14ac:dyDescent="0.25">
      <c r="A1147" s="28" t="s">
        <v>1144</v>
      </c>
      <c r="F1147" s="32" t="str">
        <f t="shared" si="17"/>
        <v xml:space="preserve"> </v>
      </c>
      <c r="G1147" s="224"/>
    </row>
    <row r="1148" spans="1:7" ht="23.25" customHeight="1" x14ac:dyDescent="0.25">
      <c r="A1148" s="28" t="s">
        <v>1145</v>
      </c>
      <c r="F1148" s="32" t="str">
        <f t="shared" si="17"/>
        <v xml:space="preserve"> </v>
      </c>
      <c r="G1148" s="224"/>
    </row>
    <row r="1149" spans="1:7" ht="23.25" customHeight="1" x14ac:dyDescent="0.25">
      <c r="A1149" s="28" t="s">
        <v>1146</v>
      </c>
      <c r="F1149" s="32" t="str">
        <f t="shared" si="17"/>
        <v xml:space="preserve"> </v>
      </c>
      <c r="G1149" s="224"/>
    </row>
    <row r="1150" spans="1:7" ht="23.25" customHeight="1" x14ac:dyDescent="0.25">
      <c r="A1150" s="28" t="s">
        <v>1147</v>
      </c>
      <c r="F1150" s="32" t="str">
        <f t="shared" si="17"/>
        <v xml:space="preserve"> </v>
      </c>
      <c r="G1150" s="224"/>
    </row>
    <row r="1151" spans="1:7" ht="23.25" customHeight="1" x14ac:dyDescent="0.25">
      <c r="A1151" s="28" t="s">
        <v>1148</v>
      </c>
      <c r="F1151" s="32" t="str">
        <f t="shared" si="17"/>
        <v xml:space="preserve"> </v>
      </c>
      <c r="G1151" s="224"/>
    </row>
    <row r="1152" spans="1:7" ht="23.25" customHeight="1" x14ac:dyDescent="0.25">
      <c r="A1152" s="28" t="s">
        <v>1149</v>
      </c>
      <c r="F1152" s="32" t="str">
        <f t="shared" si="17"/>
        <v xml:space="preserve"> </v>
      </c>
      <c r="G1152" s="224"/>
    </row>
    <row r="1153" spans="1:7" ht="23.25" customHeight="1" x14ac:dyDescent="0.25">
      <c r="A1153" s="28" t="s">
        <v>1150</v>
      </c>
      <c r="F1153" s="32" t="str">
        <f t="shared" si="17"/>
        <v xml:space="preserve"> </v>
      </c>
      <c r="G1153" s="224"/>
    </row>
    <row r="1154" spans="1:7" ht="23.25" customHeight="1" x14ac:dyDescent="0.25">
      <c r="A1154" s="28" t="s">
        <v>1151</v>
      </c>
      <c r="F1154" s="32" t="str">
        <f t="shared" si="17"/>
        <v xml:space="preserve"> </v>
      </c>
      <c r="G1154" s="224"/>
    </row>
    <row r="1155" spans="1:7" ht="23.25" customHeight="1" x14ac:dyDescent="0.25">
      <c r="A1155" s="28" t="s">
        <v>1152</v>
      </c>
      <c r="F1155" s="32" t="str">
        <f t="shared" si="17"/>
        <v xml:space="preserve"> </v>
      </c>
      <c r="G1155" s="224"/>
    </row>
    <row r="1156" spans="1:7" ht="23.25" customHeight="1" x14ac:dyDescent="0.25">
      <c r="A1156" s="28" t="s">
        <v>1153</v>
      </c>
      <c r="F1156" s="32" t="str">
        <f t="shared" si="17"/>
        <v xml:space="preserve"> </v>
      </c>
      <c r="G1156" s="224"/>
    </row>
    <row r="1157" spans="1:7" ht="23.25" customHeight="1" x14ac:dyDescent="0.25">
      <c r="A1157" s="28" t="s">
        <v>1154</v>
      </c>
      <c r="F1157" s="32" t="str">
        <f t="shared" si="17"/>
        <v xml:space="preserve"> </v>
      </c>
      <c r="G1157" s="224"/>
    </row>
    <row r="1158" spans="1:7" ht="23.25" customHeight="1" x14ac:dyDescent="0.25">
      <c r="A1158" s="28" t="s">
        <v>1155</v>
      </c>
      <c r="F1158" s="32" t="str">
        <f t="shared" si="17"/>
        <v xml:space="preserve"> </v>
      </c>
      <c r="G1158" s="224"/>
    </row>
    <row r="1159" spans="1:7" ht="23.25" customHeight="1" x14ac:dyDescent="0.25">
      <c r="A1159" s="28" t="s">
        <v>1156</v>
      </c>
      <c r="F1159" s="32" t="str">
        <f t="shared" si="17"/>
        <v xml:space="preserve"> </v>
      </c>
      <c r="G1159" s="224"/>
    </row>
    <row r="1160" spans="1:7" ht="23.25" customHeight="1" x14ac:dyDescent="0.25">
      <c r="A1160" s="28" t="s">
        <v>1157</v>
      </c>
      <c r="F1160" s="32" t="str">
        <f t="shared" ref="F1160:F1223" si="18">E1160&amp;" "&amp;D1160</f>
        <v xml:space="preserve"> </v>
      </c>
      <c r="G1160" s="224"/>
    </row>
    <row r="1161" spans="1:7" ht="23.25" customHeight="1" x14ac:dyDescent="0.25">
      <c r="A1161" s="28" t="s">
        <v>1158</v>
      </c>
      <c r="F1161" s="32" t="str">
        <f t="shared" si="18"/>
        <v xml:space="preserve"> </v>
      </c>
      <c r="G1161" s="224"/>
    </row>
    <row r="1162" spans="1:7" ht="23.25" customHeight="1" x14ac:dyDescent="0.25">
      <c r="A1162" s="28" t="s">
        <v>1159</v>
      </c>
      <c r="F1162" s="32" t="str">
        <f t="shared" si="18"/>
        <v xml:space="preserve"> </v>
      </c>
      <c r="G1162" s="224"/>
    </row>
    <row r="1163" spans="1:7" ht="23.25" customHeight="1" x14ac:dyDescent="0.25">
      <c r="A1163" s="28" t="s">
        <v>1160</v>
      </c>
      <c r="F1163" s="32" t="str">
        <f t="shared" si="18"/>
        <v xml:space="preserve"> </v>
      </c>
      <c r="G1163" s="224"/>
    </row>
    <row r="1164" spans="1:7" ht="23.25" customHeight="1" x14ac:dyDescent="0.25">
      <c r="A1164" s="28" t="s">
        <v>1161</v>
      </c>
      <c r="F1164" s="32" t="str">
        <f t="shared" si="18"/>
        <v xml:space="preserve"> </v>
      </c>
      <c r="G1164" s="224"/>
    </row>
    <row r="1165" spans="1:7" ht="23.25" customHeight="1" x14ac:dyDescent="0.25">
      <c r="A1165" s="28" t="s">
        <v>1162</v>
      </c>
      <c r="F1165" s="32" t="str">
        <f t="shared" si="18"/>
        <v xml:space="preserve"> </v>
      </c>
      <c r="G1165" s="224"/>
    </row>
    <row r="1166" spans="1:7" ht="23.25" customHeight="1" x14ac:dyDescent="0.25">
      <c r="A1166" s="28" t="s">
        <v>1163</v>
      </c>
      <c r="F1166" s="32" t="str">
        <f t="shared" si="18"/>
        <v xml:space="preserve"> </v>
      </c>
      <c r="G1166" s="224"/>
    </row>
    <row r="1167" spans="1:7" ht="23.25" customHeight="1" x14ac:dyDescent="0.25">
      <c r="A1167" s="28" t="s">
        <v>1164</v>
      </c>
      <c r="F1167" s="32" t="str">
        <f t="shared" si="18"/>
        <v xml:space="preserve"> </v>
      </c>
      <c r="G1167" s="224"/>
    </row>
    <row r="1168" spans="1:7" ht="23.25" customHeight="1" x14ac:dyDescent="0.25">
      <c r="A1168" s="28" t="s">
        <v>1165</v>
      </c>
      <c r="F1168" s="32" t="str">
        <f t="shared" si="18"/>
        <v xml:space="preserve"> </v>
      </c>
      <c r="G1168" s="224"/>
    </row>
    <row r="1169" spans="1:7" ht="23.25" customHeight="1" x14ac:dyDescent="0.25">
      <c r="A1169" s="28" t="s">
        <v>1166</v>
      </c>
      <c r="F1169" s="32" t="str">
        <f t="shared" si="18"/>
        <v xml:space="preserve"> </v>
      </c>
      <c r="G1169" s="224"/>
    </row>
    <row r="1170" spans="1:7" ht="23.25" customHeight="1" x14ac:dyDescent="0.25">
      <c r="A1170" s="28" t="s">
        <v>1167</v>
      </c>
      <c r="F1170" s="32" t="str">
        <f t="shared" si="18"/>
        <v xml:space="preserve"> </v>
      </c>
      <c r="G1170" s="224"/>
    </row>
    <row r="1171" spans="1:7" ht="23.25" customHeight="1" x14ac:dyDescent="0.25">
      <c r="A1171" s="28" t="s">
        <v>1168</v>
      </c>
      <c r="F1171" s="32" t="str">
        <f t="shared" si="18"/>
        <v xml:space="preserve"> </v>
      </c>
      <c r="G1171" s="224"/>
    </row>
    <row r="1172" spans="1:7" ht="23.25" customHeight="1" x14ac:dyDescent="0.25">
      <c r="A1172" s="28" t="s">
        <v>1169</v>
      </c>
      <c r="F1172" s="32" t="str">
        <f t="shared" si="18"/>
        <v xml:space="preserve"> </v>
      </c>
      <c r="G1172" s="224"/>
    </row>
    <row r="1173" spans="1:7" ht="23.25" customHeight="1" x14ac:dyDescent="0.25">
      <c r="A1173" s="28" t="s">
        <v>1170</v>
      </c>
      <c r="F1173" s="32" t="str">
        <f t="shared" si="18"/>
        <v xml:space="preserve"> </v>
      </c>
      <c r="G1173" s="224"/>
    </row>
    <row r="1174" spans="1:7" ht="23.25" customHeight="1" x14ac:dyDescent="0.25">
      <c r="A1174" s="28" t="s">
        <v>1171</v>
      </c>
      <c r="F1174" s="32" t="str">
        <f t="shared" si="18"/>
        <v xml:space="preserve"> </v>
      </c>
      <c r="G1174" s="224"/>
    </row>
    <row r="1175" spans="1:7" ht="23.25" customHeight="1" x14ac:dyDescent="0.25">
      <c r="A1175" s="28" t="s">
        <v>1172</v>
      </c>
      <c r="F1175" s="32" t="str">
        <f t="shared" si="18"/>
        <v xml:space="preserve"> </v>
      </c>
      <c r="G1175" s="224"/>
    </row>
    <row r="1176" spans="1:7" ht="23.25" customHeight="1" x14ac:dyDescent="0.25">
      <c r="A1176" s="28" t="s">
        <v>1173</v>
      </c>
      <c r="F1176" s="32" t="str">
        <f t="shared" si="18"/>
        <v xml:space="preserve"> </v>
      </c>
      <c r="G1176" s="224"/>
    </row>
    <row r="1177" spans="1:7" ht="23.25" customHeight="1" x14ac:dyDescent="0.25">
      <c r="A1177" s="28" t="s">
        <v>1174</v>
      </c>
      <c r="F1177" s="32" t="str">
        <f t="shared" si="18"/>
        <v xml:space="preserve"> </v>
      </c>
      <c r="G1177" s="224"/>
    </row>
    <row r="1178" spans="1:7" ht="23.25" customHeight="1" x14ac:dyDescent="0.25">
      <c r="A1178" s="28" t="s">
        <v>1175</v>
      </c>
      <c r="F1178" s="32" t="str">
        <f t="shared" si="18"/>
        <v xml:space="preserve"> </v>
      </c>
      <c r="G1178" s="224"/>
    </row>
    <row r="1179" spans="1:7" ht="23.25" customHeight="1" x14ac:dyDescent="0.25">
      <c r="A1179" s="28" t="s">
        <v>1176</v>
      </c>
      <c r="F1179" s="32" t="str">
        <f t="shared" si="18"/>
        <v xml:space="preserve"> </v>
      </c>
      <c r="G1179" s="224"/>
    </row>
    <row r="1180" spans="1:7" ht="23.25" customHeight="1" x14ac:dyDescent="0.25">
      <c r="A1180" s="28" t="s">
        <v>1177</v>
      </c>
      <c r="F1180" s="32" t="str">
        <f t="shared" si="18"/>
        <v xml:space="preserve"> </v>
      </c>
      <c r="G1180" s="224"/>
    </row>
    <row r="1181" spans="1:7" ht="23.25" customHeight="1" x14ac:dyDescent="0.25">
      <c r="A1181" s="28" t="s">
        <v>1178</v>
      </c>
      <c r="F1181" s="32" t="str">
        <f t="shared" si="18"/>
        <v xml:space="preserve"> </v>
      </c>
      <c r="G1181" s="224"/>
    </row>
    <row r="1182" spans="1:7" ht="23.25" customHeight="1" x14ac:dyDescent="0.25">
      <c r="A1182" s="28" t="s">
        <v>1179</v>
      </c>
      <c r="F1182" s="32" t="str">
        <f t="shared" si="18"/>
        <v xml:space="preserve"> </v>
      </c>
      <c r="G1182" s="224"/>
    </row>
    <row r="1183" spans="1:7" ht="23.25" customHeight="1" x14ac:dyDescent="0.25">
      <c r="A1183" s="28" t="s">
        <v>1180</v>
      </c>
      <c r="F1183" s="32" t="str">
        <f t="shared" si="18"/>
        <v xml:space="preserve"> </v>
      </c>
      <c r="G1183" s="224"/>
    </row>
    <row r="1184" spans="1:7" ht="23.25" customHeight="1" x14ac:dyDescent="0.25">
      <c r="A1184" s="28" t="s">
        <v>1181</v>
      </c>
      <c r="F1184" s="32" t="str">
        <f t="shared" si="18"/>
        <v xml:space="preserve"> </v>
      </c>
      <c r="G1184" s="224"/>
    </row>
    <row r="1185" spans="1:7" ht="23.25" customHeight="1" x14ac:dyDescent="0.25">
      <c r="A1185" s="28" t="s">
        <v>1182</v>
      </c>
      <c r="F1185" s="32" t="str">
        <f t="shared" si="18"/>
        <v xml:space="preserve"> </v>
      </c>
      <c r="G1185" s="224"/>
    </row>
    <row r="1186" spans="1:7" ht="23.25" customHeight="1" x14ac:dyDescent="0.25">
      <c r="A1186" s="28" t="s">
        <v>1183</v>
      </c>
      <c r="F1186" s="32" t="str">
        <f t="shared" si="18"/>
        <v xml:space="preserve"> </v>
      </c>
      <c r="G1186" s="224"/>
    </row>
    <row r="1187" spans="1:7" ht="23.25" customHeight="1" x14ac:dyDescent="0.25">
      <c r="A1187" s="28" t="s">
        <v>1184</v>
      </c>
      <c r="F1187" s="32" t="str">
        <f t="shared" si="18"/>
        <v xml:space="preserve"> </v>
      </c>
      <c r="G1187" s="224"/>
    </row>
    <row r="1188" spans="1:7" ht="23.25" customHeight="1" x14ac:dyDescent="0.25">
      <c r="A1188" s="28" t="s">
        <v>1185</v>
      </c>
      <c r="F1188" s="32" t="str">
        <f t="shared" si="18"/>
        <v xml:space="preserve"> </v>
      </c>
      <c r="G1188" s="224"/>
    </row>
    <row r="1189" spans="1:7" ht="23.25" customHeight="1" x14ac:dyDescent="0.25">
      <c r="A1189" s="28" t="s">
        <v>1186</v>
      </c>
      <c r="F1189" s="32" t="str">
        <f t="shared" si="18"/>
        <v xml:space="preserve"> </v>
      </c>
      <c r="G1189" s="224"/>
    </row>
    <row r="1190" spans="1:7" ht="23.25" customHeight="1" x14ac:dyDescent="0.25">
      <c r="A1190" s="28" t="s">
        <v>1187</v>
      </c>
      <c r="F1190" s="32" t="str">
        <f t="shared" si="18"/>
        <v xml:space="preserve"> </v>
      </c>
      <c r="G1190" s="224"/>
    </row>
    <row r="1191" spans="1:7" ht="23.25" customHeight="1" x14ac:dyDescent="0.25">
      <c r="A1191" s="28" t="s">
        <v>1188</v>
      </c>
      <c r="F1191" s="32" t="str">
        <f t="shared" si="18"/>
        <v xml:space="preserve"> </v>
      </c>
      <c r="G1191" s="224"/>
    </row>
    <row r="1192" spans="1:7" ht="23.25" customHeight="1" x14ac:dyDescent="0.25">
      <c r="A1192" s="28" t="s">
        <v>1189</v>
      </c>
      <c r="F1192" s="32" t="str">
        <f t="shared" si="18"/>
        <v xml:space="preserve"> </v>
      </c>
      <c r="G1192" s="224"/>
    </row>
    <row r="1193" spans="1:7" ht="23.25" customHeight="1" x14ac:dyDescent="0.25">
      <c r="A1193" s="28" t="s">
        <v>1190</v>
      </c>
      <c r="F1193" s="32" t="str">
        <f t="shared" si="18"/>
        <v xml:space="preserve"> </v>
      </c>
      <c r="G1193" s="224"/>
    </row>
    <row r="1194" spans="1:7" ht="23.25" customHeight="1" x14ac:dyDescent="0.25">
      <c r="A1194" s="28" t="s">
        <v>1191</v>
      </c>
      <c r="F1194" s="32" t="str">
        <f t="shared" si="18"/>
        <v xml:space="preserve"> </v>
      </c>
      <c r="G1194" s="224"/>
    </row>
    <row r="1195" spans="1:7" ht="23.25" customHeight="1" x14ac:dyDescent="0.25">
      <c r="A1195" s="28" t="s">
        <v>1192</v>
      </c>
      <c r="F1195" s="32" t="str">
        <f t="shared" si="18"/>
        <v xml:space="preserve"> </v>
      </c>
      <c r="G1195" s="224"/>
    </row>
    <row r="1196" spans="1:7" ht="23.25" customHeight="1" x14ac:dyDescent="0.25">
      <c r="A1196" s="28" t="s">
        <v>1193</v>
      </c>
      <c r="F1196" s="32" t="str">
        <f t="shared" si="18"/>
        <v xml:space="preserve"> </v>
      </c>
      <c r="G1196" s="224"/>
    </row>
    <row r="1197" spans="1:7" ht="23.25" customHeight="1" x14ac:dyDescent="0.25">
      <c r="A1197" s="28" t="s">
        <v>1194</v>
      </c>
      <c r="F1197" s="32" t="str">
        <f t="shared" si="18"/>
        <v xml:space="preserve"> </v>
      </c>
      <c r="G1197" s="224"/>
    </row>
    <row r="1198" spans="1:7" ht="23.25" customHeight="1" x14ac:dyDescent="0.25">
      <c r="A1198" s="28" t="s">
        <v>1195</v>
      </c>
      <c r="F1198" s="32" t="str">
        <f t="shared" si="18"/>
        <v xml:space="preserve"> </v>
      </c>
      <c r="G1198" s="224"/>
    </row>
    <row r="1199" spans="1:7" ht="23.25" customHeight="1" x14ac:dyDescent="0.25">
      <c r="A1199" s="28" t="s">
        <v>1196</v>
      </c>
      <c r="F1199" s="32" t="str">
        <f t="shared" si="18"/>
        <v xml:space="preserve"> </v>
      </c>
      <c r="G1199" s="224"/>
    </row>
    <row r="1200" spans="1:7" ht="23.25" customHeight="1" x14ac:dyDescent="0.25">
      <c r="A1200" s="28" t="s">
        <v>1197</v>
      </c>
      <c r="F1200" s="32" t="str">
        <f t="shared" si="18"/>
        <v xml:space="preserve"> </v>
      </c>
      <c r="G1200" s="224"/>
    </row>
    <row r="1201" spans="1:7" ht="23.25" customHeight="1" x14ac:dyDescent="0.25">
      <c r="A1201" s="28" t="s">
        <v>1198</v>
      </c>
      <c r="F1201" s="32" t="str">
        <f t="shared" si="18"/>
        <v xml:space="preserve"> </v>
      </c>
      <c r="G1201" s="224"/>
    </row>
    <row r="1202" spans="1:7" ht="23.25" customHeight="1" x14ac:dyDescent="0.25">
      <c r="A1202" s="28" t="s">
        <v>1199</v>
      </c>
      <c r="F1202" s="32" t="str">
        <f t="shared" si="18"/>
        <v xml:space="preserve"> </v>
      </c>
      <c r="G1202" s="224"/>
    </row>
    <row r="1203" spans="1:7" ht="23.25" customHeight="1" x14ac:dyDescent="0.25">
      <c r="A1203" s="28" t="s">
        <v>1200</v>
      </c>
      <c r="F1203" s="32" t="str">
        <f t="shared" si="18"/>
        <v xml:space="preserve"> </v>
      </c>
      <c r="G1203" s="224"/>
    </row>
    <row r="1204" spans="1:7" ht="23.25" customHeight="1" x14ac:dyDescent="0.25">
      <c r="A1204" s="28" t="s">
        <v>1201</v>
      </c>
      <c r="F1204" s="32" t="str">
        <f t="shared" si="18"/>
        <v xml:space="preserve"> </v>
      </c>
      <c r="G1204" s="224"/>
    </row>
    <row r="1205" spans="1:7" ht="23.25" customHeight="1" x14ac:dyDescent="0.25">
      <c r="A1205" s="28" t="s">
        <v>1202</v>
      </c>
      <c r="F1205" s="32" t="str">
        <f t="shared" si="18"/>
        <v xml:space="preserve"> </v>
      </c>
      <c r="G1205" s="224"/>
    </row>
    <row r="1206" spans="1:7" ht="23.25" customHeight="1" x14ac:dyDescent="0.25">
      <c r="A1206" s="28" t="s">
        <v>1203</v>
      </c>
      <c r="F1206" s="32" t="str">
        <f t="shared" si="18"/>
        <v xml:space="preserve"> </v>
      </c>
      <c r="G1206" s="224"/>
    </row>
    <row r="1207" spans="1:7" ht="23.25" customHeight="1" x14ac:dyDescent="0.25">
      <c r="A1207" s="28" t="s">
        <v>1204</v>
      </c>
      <c r="F1207" s="32" t="str">
        <f t="shared" si="18"/>
        <v xml:space="preserve"> </v>
      </c>
      <c r="G1207" s="224"/>
    </row>
    <row r="1208" spans="1:7" ht="23.25" customHeight="1" x14ac:dyDescent="0.25">
      <c r="A1208" s="28" t="s">
        <v>1205</v>
      </c>
      <c r="F1208" s="32" t="str">
        <f t="shared" si="18"/>
        <v xml:space="preserve"> </v>
      </c>
      <c r="G1208" s="224"/>
    </row>
    <row r="1209" spans="1:7" ht="23.25" customHeight="1" x14ac:dyDescent="0.25">
      <c r="A1209" s="28" t="s">
        <v>1206</v>
      </c>
      <c r="F1209" s="32" t="str">
        <f t="shared" si="18"/>
        <v xml:space="preserve"> </v>
      </c>
      <c r="G1209" s="224"/>
    </row>
    <row r="1210" spans="1:7" ht="23.25" customHeight="1" x14ac:dyDescent="0.25">
      <c r="A1210" s="28" t="s">
        <v>1207</v>
      </c>
      <c r="F1210" s="32" t="str">
        <f t="shared" si="18"/>
        <v xml:space="preserve"> </v>
      </c>
      <c r="G1210" s="224"/>
    </row>
    <row r="1211" spans="1:7" ht="23.25" customHeight="1" x14ac:dyDescent="0.25">
      <c r="A1211" s="28" t="s">
        <v>1208</v>
      </c>
      <c r="F1211" s="32" t="str">
        <f t="shared" si="18"/>
        <v xml:space="preserve"> </v>
      </c>
      <c r="G1211" s="224"/>
    </row>
    <row r="1212" spans="1:7" ht="23.25" customHeight="1" x14ac:dyDescent="0.25">
      <c r="A1212" s="28" t="s">
        <v>1209</v>
      </c>
      <c r="F1212" s="32" t="str">
        <f t="shared" si="18"/>
        <v xml:space="preserve"> </v>
      </c>
      <c r="G1212" s="224"/>
    </row>
    <row r="1213" spans="1:7" ht="23.25" customHeight="1" x14ac:dyDescent="0.25">
      <c r="A1213" s="28" t="s">
        <v>1210</v>
      </c>
      <c r="F1213" s="32" t="str">
        <f t="shared" si="18"/>
        <v xml:space="preserve"> </v>
      </c>
      <c r="G1213" s="224"/>
    </row>
    <row r="1214" spans="1:7" ht="23.25" customHeight="1" x14ac:dyDescent="0.25">
      <c r="A1214" s="28" t="s">
        <v>1211</v>
      </c>
      <c r="F1214" s="32" t="str">
        <f t="shared" si="18"/>
        <v xml:space="preserve"> </v>
      </c>
      <c r="G1214" s="224"/>
    </row>
    <row r="1215" spans="1:7" ht="23.25" customHeight="1" x14ac:dyDescent="0.25">
      <c r="A1215" s="28" t="s">
        <v>1212</v>
      </c>
      <c r="F1215" s="32" t="str">
        <f t="shared" si="18"/>
        <v xml:space="preserve"> </v>
      </c>
      <c r="G1215" s="224"/>
    </row>
    <row r="1216" spans="1:7" ht="23.25" customHeight="1" x14ac:dyDescent="0.25">
      <c r="A1216" s="28" t="s">
        <v>1213</v>
      </c>
      <c r="F1216" s="32" t="str">
        <f t="shared" si="18"/>
        <v xml:space="preserve"> </v>
      </c>
      <c r="G1216" s="224"/>
    </row>
    <row r="1217" spans="1:7" ht="23.25" customHeight="1" x14ac:dyDescent="0.25">
      <c r="A1217" s="28" t="s">
        <v>1214</v>
      </c>
      <c r="F1217" s="32" t="str">
        <f t="shared" si="18"/>
        <v xml:space="preserve"> </v>
      </c>
      <c r="G1217" s="224"/>
    </row>
    <row r="1218" spans="1:7" ht="23.25" customHeight="1" x14ac:dyDescent="0.25">
      <c r="A1218" s="28" t="s">
        <v>1215</v>
      </c>
      <c r="F1218" s="32" t="str">
        <f t="shared" si="18"/>
        <v xml:space="preserve"> </v>
      </c>
      <c r="G1218" s="224"/>
    </row>
    <row r="1219" spans="1:7" ht="23.25" customHeight="1" x14ac:dyDescent="0.25">
      <c r="A1219" s="28" t="s">
        <v>1216</v>
      </c>
      <c r="F1219" s="32" t="str">
        <f t="shared" si="18"/>
        <v xml:space="preserve"> </v>
      </c>
      <c r="G1219" s="224"/>
    </row>
    <row r="1220" spans="1:7" ht="23.25" customHeight="1" x14ac:dyDescent="0.25">
      <c r="A1220" s="28" t="s">
        <v>1217</v>
      </c>
      <c r="F1220" s="32" t="str">
        <f t="shared" si="18"/>
        <v xml:space="preserve"> </v>
      </c>
      <c r="G1220" s="224"/>
    </row>
    <row r="1221" spans="1:7" ht="23.25" customHeight="1" x14ac:dyDescent="0.25">
      <c r="A1221" s="28" t="s">
        <v>1218</v>
      </c>
      <c r="F1221" s="32" t="str">
        <f t="shared" si="18"/>
        <v xml:space="preserve"> </v>
      </c>
      <c r="G1221" s="224"/>
    </row>
    <row r="1222" spans="1:7" ht="23.25" customHeight="1" x14ac:dyDescent="0.25">
      <c r="A1222" s="28" t="s">
        <v>1219</v>
      </c>
      <c r="F1222" s="32" t="str">
        <f t="shared" si="18"/>
        <v xml:space="preserve"> </v>
      </c>
      <c r="G1222" s="224"/>
    </row>
    <row r="1223" spans="1:7" ht="23.25" customHeight="1" x14ac:dyDescent="0.25">
      <c r="A1223" s="28" t="s">
        <v>1220</v>
      </c>
      <c r="F1223" s="32" t="str">
        <f t="shared" si="18"/>
        <v xml:space="preserve"> </v>
      </c>
      <c r="G1223" s="224"/>
    </row>
    <row r="1224" spans="1:7" ht="23.25" customHeight="1" x14ac:dyDescent="0.25">
      <c r="A1224" s="28" t="s">
        <v>1221</v>
      </c>
      <c r="F1224" s="32" t="str">
        <f t="shared" ref="F1224:F1240" si="19">E1224&amp;" "&amp;D1224</f>
        <v xml:space="preserve"> </v>
      </c>
      <c r="G1224" s="224"/>
    </row>
    <row r="1225" spans="1:7" ht="23.25" customHeight="1" x14ac:dyDescent="0.25">
      <c r="A1225" s="28" t="s">
        <v>1222</v>
      </c>
      <c r="F1225" s="32" t="str">
        <f t="shared" si="19"/>
        <v xml:space="preserve"> </v>
      </c>
      <c r="G1225" s="224"/>
    </row>
    <row r="1226" spans="1:7" ht="23.25" customHeight="1" x14ac:dyDescent="0.25">
      <c r="A1226" s="28" t="s">
        <v>1223</v>
      </c>
      <c r="F1226" s="32" t="str">
        <f t="shared" si="19"/>
        <v xml:space="preserve"> </v>
      </c>
      <c r="G1226" s="224"/>
    </row>
    <row r="1227" spans="1:7" ht="23.25" customHeight="1" x14ac:dyDescent="0.25">
      <c r="A1227" s="28" t="s">
        <v>1224</v>
      </c>
      <c r="F1227" s="32" t="str">
        <f t="shared" si="19"/>
        <v xml:space="preserve"> </v>
      </c>
      <c r="G1227" s="224"/>
    </row>
    <row r="1228" spans="1:7" ht="23.25" customHeight="1" x14ac:dyDescent="0.25">
      <c r="A1228" s="28" t="s">
        <v>1225</v>
      </c>
      <c r="F1228" s="32" t="str">
        <f t="shared" si="19"/>
        <v xml:space="preserve"> </v>
      </c>
      <c r="G1228" s="224"/>
    </row>
    <row r="1229" spans="1:7" ht="23.25" customHeight="1" x14ac:dyDescent="0.25">
      <c r="A1229" s="28" t="s">
        <v>1226</v>
      </c>
      <c r="F1229" s="32" t="str">
        <f t="shared" si="19"/>
        <v xml:space="preserve"> </v>
      </c>
      <c r="G1229" s="224"/>
    </row>
    <row r="1230" spans="1:7" ht="23.25" customHeight="1" x14ac:dyDescent="0.25">
      <c r="A1230" s="28" t="s">
        <v>1227</v>
      </c>
      <c r="F1230" s="32" t="str">
        <f t="shared" si="19"/>
        <v xml:space="preserve"> </v>
      </c>
      <c r="G1230" s="224"/>
    </row>
    <row r="1231" spans="1:7" ht="23.25" customHeight="1" x14ac:dyDescent="0.25">
      <c r="A1231" s="28" t="s">
        <v>1228</v>
      </c>
      <c r="F1231" s="32" t="str">
        <f t="shared" si="19"/>
        <v xml:space="preserve"> </v>
      </c>
      <c r="G1231" s="224"/>
    </row>
    <row r="1232" spans="1:7" ht="23.25" customHeight="1" x14ac:dyDescent="0.25">
      <c r="A1232" s="28" t="s">
        <v>1229</v>
      </c>
      <c r="F1232" s="32" t="str">
        <f t="shared" si="19"/>
        <v xml:space="preserve"> </v>
      </c>
      <c r="G1232" s="224"/>
    </row>
    <row r="1233" spans="1:7" ht="23.25" customHeight="1" x14ac:dyDescent="0.25">
      <c r="A1233" s="28" t="s">
        <v>1230</v>
      </c>
      <c r="F1233" s="32" t="str">
        <f t="shared" si="19"/>
        <v xml:space="preserve"> </v>
      </c>
      <c r="G1233" s="224"/>
    </row>
    <row r="1234" spans="1:7" ht="23.25" customHeight="1" x14ac:dyDescent="0.25">
      <c r="A1234" s="28" t="s">
        <v>1231</v>
      </c>
      <c r="F1234" s="32" t="str">
        <f t="shared" si="19"/>
        <v xml:space="preserve"> </v>
      </c>
      <c r="G1234" s="224"/>
    </row>
    <row r="1235" spans="1:7" ht="23.25" customHeight="1" x14ac:dyDescent="0.25">
      <c r="A1235" s="28" t="s">
        <v>1232</v>
      </c>
      <c r="F1235" s="32" t="str">
        <f t="shared" si="19"/>
        <v xml:space="preserve"> </v>
      </c>
      <c r="G1235" s="224"/>
    </row>
    <row r="1236" spans="1:7" ht="23.25" customHeight="1" x14ac:dyDescent="0.25">
      <c r="A1236" s="28" t="s">
        <v>1233</v>
      </c>
      <c r="F1236" s="32" t="str">
        <f t="shared" si="19"/>
        <v xml:space="preserve"> </v>
      </c>
      <c r="G1236" s="224"/>
    </row>
    <row r="1237" spans="1:7" ht="23.25" customHeight="1" x14ac:dyDescent="0.25">
      <c r="A1237" s="28" t="s">
        <v>1234</v>
      </c>
      <c r="F1237" s="32" t="str">
        <f t="shared" si="19"/>
        <v xml:space="preserve"> </v>
      </c>
      <c r="G1237" s="224"/>
    </row>
    <row r="1238" spans="1:7" ht="23.25" customHeight="1" x14ac:dyDescent="0.25">
      <c r="A1238" s="28" t="s">
        <v>1235</v>
      </c>
      <c r="F1238" s="32" t="str">
        <f t="shared" si="19"/>
        <v xml:space="preserve"> </v>
      </c>
      <c r="G1238" s="224"/>
    </row>
    <row r="1239" spans="1:7" ht="23.25" customHeight="1" x14ac:dyDescent="0.25">
      <c r="A1239" s="28" t="s">
        <v>1236</v>
      </c>
      <c r="F1239" s="32" t="str">
        <f t="shared" si="19"/>
        <v xml:space="preserve"> </v>
      </c>
      <c r="G1239" s="224"/>
    </row>
    <row r="1240" spans="1:7" ht="23.25" customHeight="1" x14ac:dyDescent="0.25">
      <c r="A1240" s="28" t="s">
        <v>1237</v>
      </c>
      <c r="F1240" s="32" t="str">
        <f t="shared" si="19"/>
        <v xml:space="preserve"> </v>
      </c>
      <c r="G1240" s="224"/>
    </row>
  </sheetData>
  <dataValidations count="1">
    <dataValidation type="list" allowBlank="1" showInputMessage="1" showErrorMessage="1" sqref="B7:B1240">
      <formula1>$F$1:$F$2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DATAS!$A$2:$A$20</xm:f>
          </x14:formula1>
          <xm:sqref>I7:I96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B1:BO37"/>
  <sheetViews>
    <sheetView topLeftCell="A6" zoomScale="70" zoomScaleNormal="70" workbookViewId="0">
      <selection activeCell="C9" sqref="C9"/>
    </sheetView>
  </sheetViews>
  <sheetFormatPr baseColWidth="10" defaultRowHeight="12.75" x14ac:dyDescent="0.2"/>
  <cols>
    <col min="1" max="1" width="1" style="68" customWidth="1"/>
    <col min="2" max="2" width="11.28515625" style="68" customWidth="1"/>
    <col min="3" max="3" width="37.28515625" style="68" customWidth="1"/>
    <col min="4" max="4" width="28.85546875" style="68" customWidth="1"/>
    <col min="5" max="5" width="13.28515625" style="68" customWidth="1"/>
    <col min="6" max="6" width="15.5703125" style="68" customWidth="1"/>
    <col min="7" max="66" width="4.140625" style="68" customWidth="1"/>
    <col min="67" max="16384" width="11.42578125" style="68"/>
  </cols>
  <sheetData>
    <row r="1" spans="2:67" ht="25.5" x14ac:dyDescent="0.35">
      <c r="B1" s="67" t="s">
        <v>1278</v>
      </c>
      <c r="G1" s="413" t="s">
        <v>1284</v>
      </c>
      <c r="H1" s="414"/>
      <c r="I1" s="414"/>
      <c r="J1" s="414"/>
      <c r="K1" s="414"/>
      <c r="L1" s="414"/>
      <c r="M1" s="414"/>
      <c r="N1" s="414"/>
      <c r="O1" s="414"/>
      <c r="P1" s="414"/>
      <c r="AF1" s="219"/>
    </row>
    <row r="2" spans="2:67" ht="83.25" customHeight="1" x14ac:dyDescent="0.2"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 t="s">
        <v>1400</v>
      </c>
      <c r="AB2" s="220"/>
      <c r="AC2" s="220" t="s">
        <v>1394</v>
      </c>
      <c r="AD2" s="220"/>
      <c r="AE2" s="220"/>
      <c r="AF2" s="220" t="s">
        <v>1285</v>
      </c>
      <c r="AG2" s="220" t="s">
        <v>1393</v>
      </c>
      <c r="AH2" s="220" t="s">
        <v>1286</v>
      </c>
      <c r="AI2" s="220" t="s">
        <v>1286</v>
      </c>
      <c r="AJ2" s="220"/>
      <c r="AK2" s="220"/>
      <c r="AL2" s="220"/>
      <c r="AM2" s="220"/>
      <c r="AN2" s="220"/>
      <c r="AO2" s="220"/>
      <c r="AP2" s="220"/>
      <c r="AQ2" s="220"/>
      <c r="AR2" s="220"/>
      <c r="AS2" s="220"/>
      <c r="AT2" s="220"/>
      <c r="AU2" s="220"/>
      <c r="AV2" s="220"/>
      <c r="AW2" s="220"/>
      <c r="AX2" s="220"/>
      <c r="AY2" s="220"/>
      <c r="AZ2" s="220"/>
      <c r="BA2" s="220"/>
      <c r="BB2" s="220"/>
      <c r="BC2" s="220"/>
      <c r="BD2" s="220"/>
      <c r="BE2" s="220"/>
      <c r="BF2" s="220"/>
      <c r="BG2" s="220"/>
      <c r="BH2" s="220"/>
      <c r="BI2" s="220"/>
      <c r="BJ2" s="220"/>
      <c r="BK2" s="220" t="s">
        <v>1401</v>
      </c>
      <c r="BL2" s="220"/>
      <c r="BM2" s="220"/>
      <c r="BN2" s="220"/>
    </row>
    <row r="3" spans="2:67" ht="35.25" customHeight="1" x14ac:dyDescent="0.25">
      <c r="B3" s="69" t="s">
        <v>1279</v>
      </c>
      <c r="C3" s="114">
        <v>2025</v>
      </c>
      <c r="D3" s="70"/>
      <c r="E3" s="70"/>
      <c r="F3" s="70"/>
      <c r="G3" s="404"/>
      <c r="H3" s="404"/>
      <c r="I3" s="404"/>
      <c r="J3" s="404"/>
      <c r="K3" s="404"/>
      <c r="L3" s="404"/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4"/>
      <c r="Y3" s="404"/>
      <c r="Z3" s="404"/>
      <c r="AA3" s="406">
        <v>45416</v>
      </c>
      <c r="AB3" s="404"/>
      <c r="AC3" s="406">
        <v>45435</v>
      </c>
      <c r="AD3" s="404"/>
      <c r="AE3" s="404"/>
      <c r="AF3" s="406">
        <v>45451</v>
      </c>
      <c r="AG3" s="406">
        <v>45451</v>
      </c>
      <c r="AH3" s="407">
        <v>45444</v>
      </c>
      <c r="AI3" s="406">
        <v>45445</v>
      </c>
      <c r="AJ3" s="404"/>
      <c r="AK3" s="404"/>
      <c r="AL3" s="404"/>
      <c r="AM3" s="404"/>
      <c r="AN3" s="404"/>
      <c r="AO3" s="404"/>
      <c r="AP3" s="404"/>
      <c r="AQ3" s="404"/>
      <c r="AR3" s="404"/>
      <c r="AS3" s="404"/>
      <c r="AT3" s="404"/>
      <c r="AU3" s="404"/>
      <c r="AV3" s="404"/>
      <c r="AW3" s="404"/>
      <c r="AX3" s="404"/>
      <c r="AY3" s="404"/>
      <c r="AZ3" s="404"/>
      <c r="BA3" s="404"/>
      <c r="BB3" s="404"/>
      <c r="BC3" s="404"/>
      <c r="BD3" s="404"/>
      <c r="BE3" s="404"/>
      <c r="BF3" s="404"/>
      <c r="BG3" s="404"/>
      <c r="BH3" s="404"/>
      <c r="BI3" s="404"/>
      <c r="BJ3" s="404"/>
      <c r="BK3" s="406">
        <v>45636</v>
      </c>
      <c r="BL3" s="404"/>
      <c r="BM3" s="404"/>
      <c r="BN3" s="404"/>
    </row>
    <row r="4" spans="2:67" ht="15.75" customHeight="1" x14ac:dyDescent="0.2">
      <c r="B4" s="70"/>
      <c r="C4" s="70"/>
      <c r="D4" s="70"/>
      <c r="E4" s="70"/>
      <c r="F4" s="70"/>
      <c r="G4" s="405"/>
      <c r="H4" s="405"/>
      <c r="I4" s="405"/>
      <c r="J4" s="405"/>
      <c r="K4" s="405"/>
      <c r="L4" s="405"/>
      <c r="M4" s="405"/>
      <c r="N4" s="405"/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  <c r="AA4" s="405"/>
      <c r="AB4" s="405"/>
      <c r="AC4" s="405"/>
      <c r="AD4" s="405"/>
      <c r="AE4" s="405"/>
      <c r="AF4" s="405"/>
      <c r="AG4" s="405"/>
      <c r="AH4" s="408"/>
      <c r="AI4" s="405"/>
      <c r="AJ4" s="405"/>
      <c r="AK4" s="405"/>
      <c r="AL4" s="405"/>
      <c r="AM4" s="405"/>
      <c r="AN4" s="405"/>
      <c r="AO4" s="405"/>
      <c r="AP4" s="405"/>
      <c r="AQ4" s="405"/>
      <c r="AR4" s="405"/>
      <c r="AS4" s="405"/>
      <c r="AT4" s="405"/>
      <c r="AU4" s="405"/>
      <c r="AV4" s="405"/>
      <c r="AW4" s="405"/>
      <c r="AX4" s="405"/>
      <c r="AY4" s="405"/>
      <c r="AZ4" s="405"/>
      <c r="BA4" s="405"/>
      <c r="BB4" s="405"/>
      <c r="BC4" s="405"/>
      <c r="BD4" s="405"/>
      <c r="BE4" s="405"/>
      <c r="BF4" s="405"/>
      <c r="BG4" s="405"/>
      <c r="BH4" s="405"/>
      <c r="BI4" s="405"/>
      <c r="BJ4" s="405"/>
      <c r="BK4" s="405"/>
      <c r="BL4" s="405"/>
      <c r="BM4" s="405"/>
      <c r="BN4" s="405"/>
    </row>
    <row r="5" spans="2:67" ht="15.75" customHeight="1" x14ac:dyDescent="0.25">
      <c r="B5" s="71" t="s">
        <v>1242</v>
      </c>
      <c r="C5" s="70"/>
      <c r="D5" s="70"/>
      <c r="E5" s="70"/>
      <c r="F5" s="70"/>
      <c r="G5" s="411" t="s">
        <v>1243</v>
      </c>
      <c r="H5" s="72"/>
      <c r="I5" s="72"/>
      <c r="J5" s="72"/>
      <c r="K5" s="72"/>
      <c r="L5" s="411" t="s">
        <v>1244</v>
      </c>
      <c r="M5" s="72"/>
      <c r="N5" s="72"/>
      <c r="O5" s="72"/>
      <c r="P5" s="72"/>
      <c r="Q5" s="411" t="s">
        <v>1245</v>
      </c>
      <c r="R5" s="72"/>
      <c r="S5" s="72"/>
      <c r="T5" s="72"/>
      <c r="U5" s="72"/>
      <c r="V5" s="411" t="s">
        <v>1246</v>
      </c>
      <c r="W5" s="72"/>
      <c r="X5" s="72"/>
      <c r="Y5" s="72"/>
      <c r="Z5" s="72"/>
      <c r="AA5" s="411" t="s">
        <v>1247</v>
      </c>
      <c r="AB5" s="72"/>
      <c r="AC5" s="72"/>
      <c r="AD5" s="72"/>
      <c r="AE5" s="72"/>
      <c r="AF5" s="411" t="s">
        <v>1248</v>
      </c>
      <c r="AG5" s="72"/>
      <c r="AH5" s="72"/>
      <c r="AI5" s="72"/>
      <c r="AJ5" s="72"/>
      <c r="AK5" s="411" t="s">
        <v>1249</v>
      </c>
      <c r="AL5" s="72"/>
      <c r="AM5" s="72"/>
      <c r="AN5" s="72"/>
      <c r="AO5" s="72"/>
      <c r="AP5" s="411" t="s">
        <v>1250</v>
      </c>
      <c r="AQ5" s="72"/>
      <c r="AR5" s="72"/>
      <c r="AS5" s="72"/>
      <c r="AT5" s="73"/>
      <c r="AU5" s="409" t="s">
        <v>1280</v>
      </c>
      <c r="AV5" s="117"/>
      <c r="AW5" s="72"/>
      <c r="AX5" s="72"/>
      <c r="AY5" s="72"/>
      <c r="AZ5" s="411" t="s">
        <v>1281</v>
      </c>
      <c r="BA5" s="72"/>
      <c r="BB5" s="72"/>
      <c r="BC5" s="72"/>
      <c r="BD5" s="72"/>
      <c r="BE5" s="411" t="s">
        <v>1282</v>
      </c>
      <c r="BF5" s="72"/>
      <c r="BG5" s="72"/>
      <c r="BH5" s="72"/>
      <c r="BI5" s="72"/>
      <c r="BJ5" s="411" t="s">
        <v>1283</v>
      </c>
      <c r="BK5" s="72"/>
      <c r="BL5" s="72"/>
      <c r="BM5" s="72"/>
      <c r="BN5" s="72"/>
      <c r="BO5" s="115"/>
    </row>
    <row r="6" spans="2:67" ht="53.25" customHeight="1" x14ac:dyDescent="0.2">
      <c r="B6" s="74"/>
      <c r="C6" s="70"/>
      <c r="D6" s="70"/>
      <c r="E6" s="70"/>
      <c r="F6" s="70"/>
      <c r="G6" s="412"/>
      <c r="H6" s="75"/>
      <c r="I6" s="75"/>
      <c r="J6" s="75"/>
      <c r="K6" s="75"/>
      <c r="L6" s="412"/>
      <c r="M6" s="75"/>
      <c r="N6" s="75"/>
      <c r="O6" s="75"/>
      <c r="P6" s="75"/>
      <c r="Q6" s="412"/>
      <c r="R6" s="75"/>
      <c r="S6" s="75"/>
      <c r="T6" s="75"/>
      <c r="U6" s="75"/>
      <c r="V6" s="412"/>
      <c r="W6" s="75"/>
      <c r="X6" s="75"/>
      <c r="Y6" s="75"/>
      <c r="Z6" s="75"/>
      <c r="AA6" s="412"/>
      <c r="AB6" s="75"/>
      <c r="AC6" s="75"/>
      <c r="AD6" s="75"/>
      <c r="AE6" s="75"/>
      <c r="AF6" s="412"/>
      <c r="AG6" s="75"/>
      <c r="AH6" s="75"/>
      <c r="AI6" s="75"/>
      <c r="AJ6" s="75"/>
      <c r="AK6" s="412"/>
      <c r="AL6" s="75"/>
      <c r="AM6" s="75"/>
      <c r="AN6" s="75"/>
      <c r="AO6" s="75"/>
      <c r="AP6" s="412"/>
      <c r="AQ6" s="75"/>
      <c r="AR6" s="75"/>
      <c r="AS6" s="75"/>
      <c r="AT6" s="76"/>
      <c r="AU6" s="410"/>
      <c r="AV6" s="118"/>
      <c r="AW6" s="75"/>
      <c r="AX6" s="75"/>
      <c r="AY6" s="75"/>
      <c r="AZ6" s="412"/>
      <c r="BA6" s="75"/>
      <c r="BB6" s="75"/>
      <c r="BC6" s="75"/>
      <c r="BD6" s="75"/>
      <c r="BE6" s="412"/>
      <c r="BF6" s="75"/>
      <c r="BG6" s="75"/>
      <c r="BH6" s="75"/>
      <c r="BI6" s="75"/>
      <c r="BJ6" s="412"/>
      <c r="BK6" s="75"/>
      <c r="BL6" s="75"/>
      <c r="BM6" s="75"/>
      <c r="BN6" s="75"/>
      <c r="BO6" s="115"/>
    </row>
    <row r="7" spans="2:67" x14ac:dyDescent="0.2">
      <c r="B7" s="415" t="s">
        <v>1251</v>
      </c>
      <c r="C7" s="416"/>
      <c r="D7" s="419" t="s">
        <v>1252</v>
      </c>
      <c r="E7" s="421" t="s">
        <v>1253</v>
      </c>
      <c r="F7" s="423" t="s">
        <v>1254</v>
      </c>
      <c r="G7" s="412"/>
      <c r="H7" s="77"/>
      <c r="I7" s="77"/>
      <c r="J7" s="77"/>
      <c r="K7" s="77"/>
      <c r="L7" s="412"/>
      <c r="M7" s="77"/>
      <c r="N7" s="77"/>
      <c r="O7" s="77"/>
      <c r="P7" s="77"/>
      <c r="Q7" s="412"/>
      <c r="R7" s="77"/>
      <c r="S7" s="77"/>
      <c r="T7" s="77"/>
      <c r="U7" s="77"/>
      <c r="V7" s="412"/>
      <c r="W7" s="77"/>
      <c r="X7" s="77"/>
      <c r="Y7" s="77"/>
      <c r="Z7" s="77"/>
      <c r="AA7" s="412"/>
      <c r="AB7" s="77"/>
      <c r="AC7" s="77"/>
      <c r="AD7" s="77"/>
      <c r="AE7" s="77"/>
      <c r="AF7" s="412"/>
      <c r="AG7" s="77"/>
      <c r="AH7" s="77"/>
      <c r="AI7" s="77"/>
      <c r="AJ7" s="77"/>
      <c r="AK7" s="412"/>
      <c r="AL7" s="77"/>
      <c r="AM7" s="77"/>
      <c r="AN7" s="77"/>
      <c r="AO7" s="77"/>
      <c r="AP7" s="412"/>
      <c r="AQ7" s="77"/>
      <c r="AR7" s="77"/>
      <c r="AS7" s="77"/>
      <c r="AT7" s="78"/>
      <c r="AU7" s="410"/>
      <c r="AV7" s="118"/>
      <c r="AW7" s="77"/>
      <c r="AX7" s="77"/>
      <c r="AY7" s="77"/>
      <c r="AZ7" s="412"/>
      <c r="BA7" s="77"/>
      <c r="BB7" s="77"/>
      <c r="BC7" s="77"/>
      <c r="BD7" s="77"/>
      <c r="BE7" s="412"/>
      <c r="BF7" s="77"/>
      <c r="BG7" s="77"/>
      <c r="BH7" s="77"/>
      <c r="BI7" s="77"/>
      <c r="BJ7" s="412"/>
      <c r="BK7" s="77"/>
      <c r="BL7" s="77"/>
      <c r="BM7" s="77"/>
      <c r="BN7" s="77"/>
      <c r="BO7" s="115"/>
    </row>
    <row r="8" spans="2:67" ht="32.25" customHeight="1" x14ac:dyDescent="0.2">
      <c r="B8" s="417"/>
      <c r="C8" s="418"/>
      <c r="D8" s="420"/>
      <c r="E8" s="422"/>
      <c r="F8" s="424"/>
      <c r="G8" s="119">
        <v>1</v>
      </c>
      <c r="H8" s="119">
        <v>2</v>
      </c>
      <c r="I8" s="119">
        <v>3</v>
      </c>
      <c r="J8" s="119">
        <v>4</v>
      </c>
      <c r="K8" s="119">
        <v>5</v>
      </c>
      <c r="L8" s="119">
        <v>6</v>
      </c>
      <c r="M8" s="119">
        <v>7</v>
      </c>
      <c r="N8" s="119">
        <v>8</v>
      </c>
      <c r="O8" s="119">
        <v>9</v>
      </c>
      <c r="P8" s="119">
        <v>10</v>
      </c>
      <c r="Q8" s="119">
        <v>11</v>
      </c>
      <c r="R8" s="119">
        <v>12</v>
      </c>
      <c r="S8" s="119">
        <v>13</v>
      </c>
      <c r="T8" s="119">
        <v>14</v>
      </c>
      <c r="U8" s="119">
        <v>15</v>
      </c>
      <c r="V8" s="119">
        <v>16</v>
      </c>
      <c r="W8" s="119">
        <v>17</v>
      </c>
      <c r="X8" s="119">
        <v>18</v>
      </c>
      <c r="Y8" s="119">
        <v>19</v>
      </c>
      <c r="Z8" s="119">
        <v>20</v>
      </c>
      <c r="AA8" s="119">
        <v>21</v>
      </c>
      <c r="AB8" s="119">
        <v>22</v>
      </c>
      <c r="AC8" s="119">
        <v>23</v>
      </c>
      <c r="AD8" s="119">
        <v>24</v>
      </c>
      <c r="AE8" s="119">
        <v>25</v>
      </c>
      <c r="AF8" s="119">
        <v>26</v>
      </c>
      <c r="AG8" s="119">
        <v>27</v>
      </c>
      <c r="AH8" s="119">
        <v>28</v>
      </c>
      <c r="AI8" s="119">
        <v>29</v>
      </c>
      <c r="AJ8" s="119">
        <v>30</v>
      </c>
      <c r="AK8" s="119">
        <v>31</v>
      </c>
      <c r="AL8" s="119">
        <v>32</v>
      </c>
      <c r="AM8" s="119">
        <v>33</v>
      </c>
      <c r="AN8" s="119">
        <v>34</v>
      </c>
      <c r="AO8" s="119">
        <v>35</v>
      </c>
      <c r="AP8" s="119">
        <v>36</v>
      </c>
      <c r="AQ8" s="119">
        <v>37</v>
      </c>
      <c r="AR8" s="119">
        <v>38</v>
      </c>
      <c r="AS8" s="119">
        <v>39</v>
      </c>
      <c r="AT8" s="119">
        <v>40</v>
      </c>
      <c r="AU8" s="119">
        <v>41</v>
      </c>
      <c r="AV8" s="119">
        <v>42</v>
      </c>
      <c r="AW8" s="119">
        <v>43</v>
      </c>
      <c r="AX8" s="119">
        <v>44</v>
      </c>
      <c r="AY8" s="119">
        <v>45</v>
      </c>
      <c r="AZ8" s="119">
        <v>46</v>
      </c>
      <c r="BA8" s="119">
        <v>47</v>
      </c>
      <c r="BB8" s="119">
        <v>48</v>
      </c>
      <c r="BC8" s="119">
        <v>49</v>
      </c>
      <c r="BD8" s="119">
        <v>50</v>
      </c>
      <c r="BE8" s="119">
        <v>51</v>
      </c>
      <c r="BF8" s="119">
        <v>52</v>
      </c>
      <c r="BG8" s="119">
        <v>53</v>
      </c>
      <c r="BH8" s="119">
        <v>54</v>
      </c>
      <c r="BI8" s="119">
        <v>55</v>
      </c>
      <c r="BJ8" s="119">
        <v>56</v>
      </c>
      <c r="BK8" s="119">
        <v>57</v>
      </c>
      <c r="BL8" s="119">
        <v>58</v>
      </c>
      <c r="BM8" s="119">
        <v>59</v>
      </c>
      <c r="BN8" s="119">
        <v>60</v>
      </c>
      <c r="BO8" s="115"/>
    </row>
    <row r="9" spans="2:67" x14ac:dyDescent="0.2">
      <c r="B9" s="79">
        <v>1</v>
      </c>
      <c r="C9" s="80" t="s">
        <v>1255</v>
      </c>
      <c r="D9" s="81" t="s">
        <v>1252</v>
      </c>
      <c r="E9" s="81" t="s">
        <v>1256</v>
      </c>
      <c r="F9" s="82" t="s">
        <v>1254</v>
      </c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15"/>
    </row>
    <row r="10" spans="2:67" x14ac:dyDescent="0.2">
      <c r="B10" s="83" t="s">
        <v>1257</v>
      </c>
      <c r="C10" s="84" t="s">
        <v>1258</v>
      </c>
      <c r="D10" s="85"/>
      <c r="E10" s="86"/>
      <c r="F10" s="87"/>
      <c r="G10" s="121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15"/>
    </row>
    <row r="11" spans="2:67" x14ac:dyDescent="0.2">
      <c r="B11" s="83" t="s">
        <v>1259</v>
      </c>
      <c r="C11" s="84" t="s">
        <v>1258</v>
      </c>
      <c r="D11" s="85"/>
      <c r="E11" s="85"/>
      <c r="F11" s="87"/>
      <c r="G11" s="121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15"/>
    </row>
    <row r="12" spans="2:67" x14ac:dyDescent="0.2">
      <c r="B12" s="88" t="s">
        <v>1260</v>
      </c>
      <c r="C12" s="89" t="s">
        <v>1258</v>
      </c>
      <c r="D12" s="90"/>
      <c r="E12" s="90"/>
      <c r="F12" s="91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15"/>
    </row>
    <row r="13" spans="2:67" x14ac:dyDescent="0.2">
      <c r="B13" s="79">
        <v>2</v>
      </c>
      <c r="C13" s="80" t="s">
        <v>1255</v>
      </c>
      <c r="D13" s="81" t="s">
        <v>1252</v>
      </c>
      <c r="E13" s="81" t="s">
        <v>1256</v>
      </c>
      <c r="F13" s="82" t="s">
        <v>1254</v>
      </c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15"/>
    </row>
    <row r="14" spans="2:67" x14ac:dyDescent="0.2">
      <c r="B14" s="92" t="s">
        <v>1261</v>
      </c>
      <c r="C14" s="84" t="s">
        <v>1258</v>
      </c>
      <c r="D14" s="85"/>
      <c r="E14" s="86"/>
      <c r="F14" s="87"/>
      <c r="G14" s="125"/>
      <c r="H14" s="126"/>
      <c r="I14" s="126"/>
      <c r="J14" s="126"/>
      <c r="K14" s="122"/>
      <c r="L14" s="122"/>
      <c r="M14" s="127"/>
      <c r="N14" s="122"/>
      <c r="O14" s="127"/>
      <c r="P14" s="127"/>
      <c r="Q14" s="127"/>
      <c r="R14" s="127"/>
      <c r="S14" s="127"/>
      <c r="T14" s="127"/>
      <c r="U14" s="127"/>
      <c r="V14" s="127"/>
      <c r="W14" s="127"/>
      <c r="X14" s="127"/>
      <c r="Y14" s="127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6"/>
      <c r="AV14" s="126"/>
      <c r="AW14" s="126"/>
      <c r="AX14" s="126"/>
      <c r="AY14" s="122"/>
      <c r="AZ14" s="122"/>
      <c r="BA14" s="127"/>
      <c r="BB14" s="122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2"/>
      <c r="BO14" s="115"/>
    </row>
    <row r="15" spans="2:67" x14ac:dyDescent="0.2">
      <c r="B15" s="92" t="s">
        <v>1262</v>
      </c>
      <c r="C15" s="84" t="s">
        <v>1258</v>
      </c>
      <c r="D15" s="85"/>
      <c r="E15" s="85"/>
      <c r="F15" s="87"/>
      <c r="G15" s="121"/>
      <c r="H15" s="122"/>
      <c r="I15" s="126"/>
      <c r="J15" s="126"/>
      <c r="K15" s="122"/>
      <c r="L15" s="122"/>
      <c r="M15" s="127"/>
      <c r="N15" s="122"/>
      <c r="O15" s="127"/>
      <c r="P15" s="127"/>
      <c r="Q15" s="126"/>
      <c r="R15" s="126"/>
      <c r="S15" s="126"/>
      <c r="T15" s="126"/>
      <c r="U15" s="126"/>
      <c r="V15" s="126"/>
      <c r="W15" s="126"/>
      <c r="X15" s="126"/>
      <c r="Y15" s="126"/>
      <c r="Z15" s="122"/>
      <c r="AA15" s="122"/>
      <c r="AB15" s="127"/>
      <c r="AC15" s="122"/>
      <c r="AD15" s="122"/>
      <c r="AE15" s="127"/>
      <c r="AF15" s="127"/>
      <c r="AG15" s="127"/>
      <c r="AH15" s="127"/>
      <c r="AI15" s="127"/>
      <c r="AJ15" s="127"/>
      <c r="AK15" s="127"/>
      <c r="AL15" s="127"/>
      <c r="AM15" s="127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6"/>
      <c r="AY15" s="122"/>
      <c r="AZ15" s="122"/>
      <c r="BA15" s="127"/>
      <c r="BB15" s="122"/>
      <c r="BC15" s="127"/>
      <c r="BD15" s="127"/>
      <c r="BE15" s="126"/>
      <c r="BF15" s="126"/>
      <c r="BG15" s="126"/>
      <c r="BH15" s="126"/>
      <c r="BI15" s="126"/>
      <c r="BJ15" s="126"/>
      <c r="BK15" s="126"/>
      <c r="BL15" s="126"/>
      <c r="BM15" s="126"/>
      <c r="BN15" s="122"/>
      <c r="BO15" s="115"/>
    </row>
    <row r="16" spans="2:67" s="94" customFormat="1" x14ac:dyDescent="0.2">
      <c r="B16" s="88" t="s">
        <v>1263</v>
      </c>
      <c r="C16" s="89" t="s">
        <v>1258</v>
      </c>
      <c r="D16" s="93"/>
      <c r="E16" s="90"/>
      <c r="F16" s="91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8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16"/>
    </row>
    <row r="17" spans="2:67" x14ac:dyDescent="0.2">
      <c r="B17" s="79">
        <v>3</v>
      </c>
      <c r="C17" s="80" t="s">
        <v>1255</v>
      </c>
      <c r="D17" s="81" t="s">
        <v>1252</v>
      </c>
      <c r="E17" s="81" t="s">
        <v>1256</v>
      </c>
      <c r="F17" s="82" t="s">
        <v>1254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9"/>
      <c r="BM17" s="129"/>
      <c r="BN17" s="129"/>
      <c r="BO17" s="115"/>
    </row>
    <row r="18" spans="2:67" ht="14.25" customHeight="1" x14ac:dyDescent="0.2">
      <c r="B18" s="92" t="s">
        <v>1264</v>
      </c>
      <c r="C18" s="84" t="s">
        <v>1258</v>
      </c>
      <c r="D18" s="86"/>
      <c r="E18" s="86"/>
      <c r="F18" s="87"/>
      <c r="G18" s="130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2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15"/>
    </row>
    <row r="19" spans="2:67" x14ac:dyDescent="0.2">
      <c r="B19" s="92" t="s">
        <v>1265</v>
      </c>
      <c r="C19" s="84" t="s">
        <v>1258</v>
      </c>
      <c r="D19" s="85"/>
      <c r="E19" s="85"/>
      <c r="F19" s="87"/>
      <c r="G19" s="130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22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2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22"/>
      <c r="BO19" s="115"/>
    </row>
    <row r="20" spans="2:67" x14ac:dyDescent="0.2">
      <c r="B20" s="95" t="s">
        <v>1266</v>
      </c>
      <c r="C20" s="89" t="s">
        <v>1258</v>
      </c>
      <c r="D20" s="90"/>
      <c r="E20" s="90"/>
      <c r="F20" s="91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4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15"/>
    </row>
    <row r="21" spans="2:67" x14ac:dyDescent="0.2">
      <c r="B21" s="79">
        <v>4</v>
      </c>
      <c r="C21" s="80" t="s">
        <v>1255</v>
      </c>
      <c r="D21" s="81" t="s">
        <v>1252</v>
      </c>
      <c r="E21" s="81" t="s">
        <v>1256</v>
      </c>
      <c r="F21" s="82" t="s">
        <v>1254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4"/>
      <c r="AP21" s="124"/>
      <c r="AQ21" s="124"/>
      <c r="AR21" s="124"/>
      <c r="AS21" s="124"/>
      <c r="AT21" s="124"/>
      <c r="AU21" s="129"/>
      <c r="AV21" s="129"/>
      <c r="AW21" s="129"/>
      <c r="AX21" s="129"/>
      <c r="AY21" s="129"/>
      <c r="AZ21" s="129"/>
      <c r="BA21" s="129"/>
      <c r="BB21" s="129"/>
      <c r="BC21" s="129"/>
      <c r="BD21" s="129"/>
      <c r="BE21" s="129"/>
      <c r="BF21" s="129"/>
      <c r="BG21" s="129"/>
      <c r="BH21" s="129"/>
      <c r="BI21" s="129"/>
      <c r="BJ21" s="129"/>
      <c r="BK21" s="129"/>
      <c r="BL21" s="129"/>
      <c r="BM21" s="129"/>
      <c r="BN21" s="129"/>
      <c r="BO21" s="115"/>
    </row>
    <row r="22" spans="2:67" x14ac:dyDescent="0.2">
      <c r="B22" s="92" t="s">
        <v>1267</v>
      </c>
      <c r="C22" s="84" t="s">
        <v>1258</v>
      </c>
      <c r="D22" s="96"/>
      <c r="E22" s="86"/>
      <c r="F22" s="87"/>
      <c r="G22" s="121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15"/>
    </row>
    <row r="23" spans="2:67" x14ac:dyDescent="0.2">
      <c r="B23" s="92" t="s">
        <v>1268</v>
      </c>
      <c r="C23" s="84" t="s">
        <v>1258</v>
      </c>
      <c r="D23" s="96"/>
      <c r="E23" s="85"/>
      <c r="F23" s="87"/>
      <c r="G23" s="121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15"/>
    </row>
    <row r="24" spans="2:67" x14ac:dyDescent="0.2">
      <c r="B24" s="92" t="s">
        <v>1269</v>
      </c>
      <c r="C24" s="84" t="s">
        <v>1258</v>
      </c>
      <c r="D24" s="96"/>
      <c r="E24" s="85"/>
      <c r="F24" s="87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15"/>
    </row>
    <row r="25" spans="2:67" x14ac:dyDescent="0.2">
      <c r="B25" s="97">
        <v>5</v>
      </c>
      <c r="C25" s="80" t="s">
        <v>1255</v>
      </c>
      <c r="D25" s="98" t="s">
        <v>1252</v>
      </c>
      <c r="E25" s="81" t="s">
        <v>1256</v>
      </c>
      <c r="F25" s="99" t="s">
        <v>1254</v>
      </c>
      <c r="G25" s="124"/>
      <c r="H25" s="124"/>
      <c r="I25" s="124"/>
      <c r="J25" s="124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4"/>
      <c r="AV25" s="124"/>
      <c r="AW25" s="124"/>
      <c r="AX25" s="124"/>
      <c r="AY25" s="129"/>
      <c r="AZ25" s="129"/>
      <c r="BA25" s="129"/>
      <c r="BB25" s="129"/>
      <c r="BC25" s="129"/>
      <c r="BD25" s="129"/>
      <c r="BE25" s="129"/>
      <c r="BF25" s="129"/>
      <c r="BG25" s="129"/>
      <c r="BH25" s="129"/>
      <c r="BI25" s="129"/>
      <c r="BJ25" s="129"/>
      <c r="BK25" s="129"/>
      <c r="BL25" s="129"/>
      <c r="BM25" s="129"/>
      <c r="BN25" s="129"/>
      <c r="BO25" s="115"/>
    </row>
    <row r="26" spans="2:67" x14ac:dyDescent="0.2">
      <c r="B26" s="100" t="s">
        <v>1270</v>
      </c>
      <c r="C26" s="84" t="s">
        <v>1258</v>
      </c>
      <c r="D26" s="101"/>
      <c r="E26" s="86"/>
      <c r="F26" s="102"/>
      <c r="G26" s="121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15"/>
    </row>
    <row r="27" spans="2:67" x14ac:dyDescent="0.2">
      <c r="B27" s="103" t="s">
        <v>1271</v>
      </c>
      <c r="C27" s="84" t="s">
        <v>1258</v>
      </c>
      <c r="D27" s="101"/>
      <c r="E27" s="85"/>
      <c r="F27" s="102"/>
      <c r="G27" s="121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15"/>
    </row>
    <row r="28" spans="2:67" x14ac:dyDescent="0.2">
      <c r="B28" s="104" t="s">
        <v>1272</v>
      </c>
      <c r="C28" s="89" t="s">
        <v>1258</v>
      </c>
      <c r="D28" s="105"/>
      <c r="E28" s="90"/>
      <c r="F28" s="106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15"/>
    </row>
    <row r="29" spans="2:67" x14ac:dyDescent="0.2">
      <c r="B29" s="79">
        <v>6</v>
      </c>
      <c r="C29" s="80" t="s">
        <v>1255</v>
      </c>
      <c r="D29" s="81" t="s">
        <v>1252</v>
      </c>
      <c r="E29" s="81" t="s">
        <v>1256</v>
      </c>
      <c r="F29" s="82" t="s">
        <v>1254</v>
      </c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15"/>
    </row>
    <row r="30" spans="2:67" x14ac:dyDescent="0.2">
      <c r="B30" s="92" t="s">
        <v>1273</v>
      </c>
      <c r="C30" s="84" t="s">
        <v>1258</v>
      </c>
      <c r="D30" s="107"/>
      <c r="E30" s="86"/>
      <c r="F30" s="87"/>
      <c r="G30" s="121"/>
      <c r="H30" s="122"/>
      <c r="I30" s="122"/>
      <c r="J30" s="122"/>
      <c r="K30" s="122"/>
      <c r="L30" s="122"/>
      <c r="M30" s="122"/>
      <c r="N30" s="122"/>
      <c r="O30" s="127"/>
      <c r="P30" s="127"/>
      <c r="Q30" s="126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7"/>
      <c r="BD30" s="127"/>
      <c r="BE30" s="126"/>
      <c r="BF30" s="122"/>
      <c r="BG30" s="122"/>
      <c r="BH30" s="122"/>
      <c r="BI30" s="122"/>
      <c r="BJ30" s="122"/>
      <c r="BK30" s="122"/>
      <c r="BL30" s="122"/>
      <c r="BM30" s="122"/>
      <c r="BN30" s="122"/>
      <c r="BO30" s="115"/>
    </row>
    <row r="31" spans="2:67" x14ac:dyDescent="0.2">
      <c r="B31" s="92" t="s">
        <v>1274</v>
      </c>
      <c r="C31" s="84" t="s">
        <v>1258</v>
      </c>
      <c r="D31" s="107"/>
      <c r="E31" s="85"/>
      <c r="F31" s="87"/>
      <c r="G31" s="121"/>
      <c r="H31" s="122"/>
      <c r="I31" s="122"/>
      <c r="J31" s="122"/>
      <c r="K31" s="122"/>
      <c r="L31" s="122"/>
      <c r="M31" s="122"/>
      <c r="N31" s="122"/>
      <c r="O31" s="122"/>
      <c r="P31" s="126"/>
      <c r="Q31" s="126"/>
      <c r="R31" s="122"/>
      <c r="S31" s="122"/>
      <c r="T31" s="122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6"/>
      <c r="BE31" s="126"/>
      <c r="BF31" s="122"/>
      <c r="BG31" s="122"/>
      <c r="BH31" s="122"/>
      <c r="BI31" s="127"/>
      <c r="BJ31" s="127"/>
      <c r="BK31" s="127"/>
      <c r="BL31" s="127"/>
      <c r="BM31" s="127"/>
      <c r="BN31" s="127"/>
      <c r="BO31" s="115"/>
    </row>
    <row r="32" spans="2:67" x14ac:dyDescent="0.2">
      <c r="B32" s="95">
        <v>6.3</v>
      </c>
      <c r="C32" s="89" t="s">
        <v>1258</v>
      </c>
      <c r="D32" s="108"/>
      <c r="E32" s="90"/>
      <c r="F32" s="91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15"/>
    </row>
    <row r="33" spans="2:67" x14ac:dyDescent="0.2">
      <c r="B33" s="109">
        <v>7</v>
      </c>
      <c r="C33" s="110" t="s">
        <v>1255</v>
      </c>
      <c r="D33" s="111" t="s">
        <v>1252</v>
      </c>
      <c r="E33" s="81" t="s">
        <v>1256</v>
      </c>
      <c r="F33" s="112" t="s">
        <v>1254</v>
      </c>
      <c r="G33" s="135"/>
      <c r="H33" s="135"/>
      <c r="I33" s="135"/>
      <c r="J33" s="135"/>
      <c r="K33" s="135"/>
      <c r="L33" s="135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5"/>
      <c r="AV33" s="135"/>
      <c r="AW33" s="135"/>
      <c r="AX33" s="135"/>
      <c r="AY33" s="135"/>
      <c r="AZ33" s="135"/>
      <c r="BA33" s="136"/>
      <c r="BB33" s="136"/>
      <c r="BC33" s="136"/>
      <c r="BD33" s="136"/>
      <c r="BE33" s="136"/>
      <c r="BF33" s="136"/>
      <c r="BG33" s="136"/>
      <c r="BH33" s="136"/>
      <c r="BI33" s="136"/>
      <c r="BJ33" s="136"/>
      <c r="BK33" s="136"/>
      <c r="BL33" s="136"/>
      <c r="BM33" s="136"/>
      <c r="BN33" s="136"/>
      <c r="BO33" s="115"/>
    </row>
    <row r="34" spans="2:67" x14ac:dyDescent="0.2">
      <c r="B34" s="92" t="s">
        <v>1275</v>
      </c>
      <c r="C34" s="84" t="s">
        <v>1258</v>
      </c>
      <c r="D34" s="85"/>
      <c r="E34" s="86"/>
      <c r="F34" s="87"/>
      <c r="G34" s="121"/>
      <c r="H34" s="122"/>
      <c r="I34" s="122"/>
      <c r="J34" s="122"/>
      <c r="K34" s="122"/>
      <c r="L34" s="122"/>
      <c r="M34" s="137"/>
      <c r="N34" s="137"/>
      <c r="O34" s="137"/>
      <c r="P34" s="137"/>
      <c r="Q34" s="137"/>
      <c r="R34" s="137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37"/>
      <c r="BB34" s="137"/>
      <c r="BC34" s="137"/>
      <c r="BD34" s="137"/>
      <c r="BE34" s="137"/>
      <c r="BF34" s="137"/>
      <c r="BG34" s="137"/>
      <c r="BH34" s="122"/>
      <c r="BI34" s="122"/>
      <c r="BJ34" s="122"/>
      <c r="BK34" s="122"/>
      <c r="BL34" s="122"/>
      <c r="BM34" s="122"/>
      <c r="BN34" s="122"/>
      <c r="BO34" s="115"/>
    </row>
    <row r="35" spans="2:67" x14ac:dyDescent="0.2">
      <c r="B35" s="92" t="s">
        <v>1276</v>
      </c>
      <c r="C35" s="84" t="s">
        <v>1258</v>
      </c>
      <c r="D35" s="85"/>
      <c r="E35" s="85"/>
      <c r="F35" s="87"/>
      <c r="G35" s="121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15"/>
    </row>
    <row r="36" spans="2:67" x14ac:dyDescent="0.2">
      <c r="B36" s="95" t="s">
        <v>1277</v>
      </c>
      <c r="C36" s="89" t="s">
        <v>1258</v>
      </c>
      <c r="D36" s="90"/>
      <c r="E36" s="90"/>
      <c r="F36" s="91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38"/>
      <c r="W36" s="138"/>
      <c r="X36" s="138"/>
      <c r="Y36" s="138"/>
      <c r="Z36" s="138"/>
      <c r="AA36" s="138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38"/>
      <c r="BK36" s="138"/>
      <c r="BL36" s="138"/>
      <c r="BM36" s="138"/>
      <c r="BN36" s="138"/>
      <c r="BO36" s="115"/>
    </row>
    <row r="37" spans="2:67" x14ac:dyDescent="0.2">
      <c r="F37" s="113"/>
    </row>
  </sheetData>
  <mergeCells count="77">
    <mergeCell ref="B7:C8"/>
    <mergeCell ref="D7:D8"/>
    <mergeCell ref="E7:E8"/>
    <mergeCell ref="F7:F8"/>
    <mergeCell ref="G5:G7"/>
    <mergeCell ref="AU5:AU7"/>
    <mergeCell ref="AZ5:AZ7"/>
    <mergeCell ref="BE5:BE7"/>
    <mergeCell ref="BJ5:BJ7"/>
    <mergeCell ref="G1:P1"/>
    <mergeCell ref="G3:G4"/>
    <mergeCell ref="H3:H4"/>
    <mergeCell ref="I3:I4"/>
    <mergeCell ref="J3:J4"/>
    <mergeCell ref="AK5:AK7"/>
    <mergeCell ref="AP5:AP7"/>
    <mergeCell ref="L5:L7"/>
    <mergeCell ref="Q5:Q7"/>
    <mergeCell ref="V5:V7"/>
    <mergeCell ref="AA5:AA7"/>
    <mergeCell ref="AF5:AF7"/>
    <mergeCell ref="V3:V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AH3:AH4"/>
    <mergeCell ref="W3:W4"/>
    <mergeCell ref="X3:X4"/>
    <mergeCell ref="Y3:Y4"/>
    <mergeCell ref="Z3:Z4"/>
    <mergeCell ref="AA3:AA4"/>
    <mergeCell ref="AB3:AB4"/>
    <mergeCell ref="AC3:AC4"/>
    <mergeCell ref="AD3:AD4"/>
    <mergeCell ref="AE3:AE4"/>
    <mergeCell ref="AF3:AF4"/>
    <mergeCell ref="AG3:AG4"/>
    <mergeCell ref="AT3:AT4"/>
    <mergeCell ref="AI3:AI4"/>
    <mergeCell ref="AJ3:AJ4"/>
    <mergeCell ref="AK3:AK4"/>
    <mergeCell ref="AL3:AL4"/>
    <mergeCell ref="AM3:AM4"/>
    <mergeCell ref="AN3:AN4"/>
    <mergeCell ref="AO3:AO4"/>
    <mergeCell ref="AP3:AP4"/>
    <mergeCell ref="AQ3:AQ4"/>
    <mergeCell ref="AR3:AR4"/>
    <mergeCell ref="AS3:AS4"/>
    <mergeCell ref="BF3:BF4"/>
    <mergeCell ref="AU3:AU4"/>
    <mergeCell ref="AV3:AV4"/>
    <mergeCell ref="AW3:AW4"/>
    <mergeCell ref="AX3:AX4"/>
    <mergeCell ref="AY3:AY4"/>
    <mergeCell ref="AZ3:AZ4"/>
    <mergeCell ref="BA3:BA4"/>
    <mergeCell ref="BB3:BB4"/>
    <mergeCell ref="BC3:BC4"/>
    <mergeCell ref="BD3:BD4"/>
    <mergeCell ref="BE3:BE4"/>
    <mergeCell ref="BM3:BM4"/>
    <mergeCell ref="BN3:BN4"/>
    <mergeCell ref="BG3:BG4"/>
    <mergeCell ref="BH3:BH4"/>
    <mergeCell ref="BI3:BI4"/>
    <mergeCell ref="BJ3:BJ4"/>
    <mergeCell ref="BK3:BK4"/>
    <mergeCell ref="BL3:BL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B1:BN505"/>
  <sheetViews>
    <sheetView workbookViewId="0">
      <selection activeCell="C8" sqref="C8:F8"/>
    </sheetView>
  </sheetViews>
  <sheetFormatPr baseColWidth="10" defaultColWidth="3.140625" defaultRowHeight="30" customHeight="1" x14ac:dyDescent="0.3"/>
  <cols>
    <col min="1" max="1" width="1.140625" style="142" customWidth="1"/>
    <col min="2" max="2" width="42.140625" style="202" customWidth="1"/>
    <col min="3" max="3" width="18.7109375" style="141" customWidth="1"/>
    <col min="4" max="4" width="17.5703125" style="141" customWidth="1"/>
    <col min="5" max="5" width="15.42578125" style="141" customWidth="1"/>
    <col min="6" max="6" width="16.28515625" style="141" customWidth="1"/>
    <col min="7" max="26" width="3.140625" style="141"/>
    <col min="27" max="16384" width="3.140625" style="142"/>
  </cols>
  <sheetData>
    <row r="1" spans="2:66" ht="47.25" customHeight="1" x14ac:dyDescent="0.8">
      <c r="B1" s="139" t="s">
        <v>1287</v>
      </c>
      <c r="C1" s="140"/>
      <c r="D1" s="140"/>
      <c r="E1" s="140"/>
      <c r="F1" s="140"/>
    </row>
    <row r="2" spans="2:66" ht="22.5" customHeight="1" x14ac:dyDescent="0.8">
      <c r="B2" s="143" t="s">
        <v>1288</v>
      </c>
      <c r="C2" s="140"/>
      <c r="D2" s="140"/>
      <c r="E2" s="140"/>
      <c r="F2" s="140"/>
    </row>
    <row r="3" spans="2:66" ht="22.5" customHeight="1" x14ac:dyDescent="0.8">
      <c r="B3" s="139"/>
      <c r="C3" s="140"/>
      <c r="D3" s="140"/>
      <c r="E3" s="140"/>
      <c r="F3" s="140"/>
    </row>
    <row r="4" spans="2:66" ht="21.75" customHeight="1" x14ac:dyDescent="0.8">
      <c r="B4" s="144" t="s">
        <v>1289</v>
      </c>
      <c r="C4" s="145" t="s">
        <v>1290</v>
      </c>
      <c r="D4" s="140"/>
      <c r="E4" s="140"/>
      <c r="F4" s="140"/>
      <c r="AD4" s="146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</row>
    <row r="5" spans="2:66" ht="21.75" customHeight="1" x14ac:dyDescent="0.8">
      <c r="B5" s="144" t="str">
        <f>+C4&amp; " à mettre en évidence :"</f>
        <v>jour à mettre en évidence :</v>
      </c>
      <c r="C5" s="148">
        <v>25</v>
      </c>
      <c r="D5" s="140"/>
      <c r="E5" s="140"/>
      <c r="F5" s="140"/>
      <c r="AD5" s="146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</row>
    <row r="6" spans="2:66" ht="21" customHeight="1" x14ac:dyDescent="0.25">
      <c r="B6" s="149"/>
      <c r="C6" s="149"/>
      <c r="D6" s="149"/>
      <c r="E6" s="149"/>
      <c r="F6" s="149"/>
      <c r="G6" s="150"/>
      <c r="I6" s="151"/>
      <c r="J6" s="152" t="s">
        <v>1291</v>
      </c>
      <c r="K6" s="152"/>
      <c r="L6" s="152"/>
      <c r="M6" s="152"/>
      <c r="N6" s="152"/>
      <c r="O6" s="153"/>
      <c r="P6" s="152" t="s">
        <v>1292</v>
      </c>
      <c r="Q6" s="152"/>
      <c r="R6" s="152"/>
      <c r="S6" s="152"/>
      <c r="T6" s="154"/>
      <c r="U6" s="152" t="s">
        <v>1293</v>
      </c>
      <c r="V6" s="155"/>
      <c r="W6" s="155"/>
      <c r="X6" s="155"/>
      <c r="Y6" s="156"/>
      <c r="Z6" s="152"/>
      <c r="AA6" s="155"/>
      <c r="AB6" s="155"/>
      <c r="AC6" s="155"/>
      <c r="AD6" s="157"/>
      <c r="AE6" s="155"/>
      <c r="AF6" s="155"/>
      <c r="AG6" s="158"/>
      <c r="AH6" s="425"/>
      <c r="AI6" s="425"/>
      <c r="AJ6" s="425"/>
      <c r="AK6" s="425"/>
      <c r="AL6" s="425"/>
      <c r="AM6" s="425"/>
      <c r="AN6" s="425"/>
      <c r="AO6" s="425"/>
      <c r="AP6" s="425"/>
      <c r="AQ6" s="147"/>
      <c r="AR6" s="147"/>
      <c r="AS6" s="147"/>
      <c r="AT6" s="147"/>
    </row>
    <row r="7" spans="2:66" ht="21" customHeight="1" thickBot="1" x14ac:dyDescent="0.3">
      <c r="B7" s="149"/>
      <c r="C7" s="149"/>
      <c r="D7" s="149"/>
      <c r="E7" s="149"/>
      <c r="F7" s="149"/>
      <c r="G7" s="150"/>
      <c r="I7" s="160"/>
      <c r="J7" s="161"/>
      <c r="K7" s="161"/>
      <c r="L7" s="161"/>
      <c r="M7" s="161"/>
      <c r="N7" s="161"/>
      <c r="O7" s="162"/>
      <c r="P7" s="161"/>
      <c r="Q7" s="161"/>
      <c r="R7" s="161"/>
      <c r="S7" s="161"/>
      <c r="T7" s="163"/>
      <c r="U7" s="161"/>
      <c r="V7" s="164"/>
      <c r="W7" s="164"/>
      <c r="X7" s="155"/>
      <c r="Y7" s="156"/>
      <c r="Z7" s="152"/>
      <c r="AA7" s="155"/>
      <c r="AB7" s="155"/>
      <c r="AC7" s="155"/>
      <c r="AD7" s="157"/>
      <c r="AE7" s="155"/>
      <c r="AF7" s="155"/>
      <c r="AG7" s="158"/>
      <c r="AH7" s="159"/>
      <c r="AI7" s="159"/>
      <c r="AJ7" s="159"/>
      <c r="AK7" s="159"/>
      <c r="AL7" s="159"/>
      <c r="AM7" s="159"/>
      <c r="AN7" s="159"/>
      <c r="AO7" s="159"/>
      <c r="AP7" s="159"/>
      <c r="AQ7" s="147"/>
      <c r="AR7" s="147"/>
      <c r="AS7" s="147"/>
      <c r="AT7" s="147"/>
    </row>
    <row r="8" spans="2:66" ht="21" customHeight="1" thickBot="1" x14ac:dyDescent="0.3">
      <c r="B8" s="165" t="s">
        <v>1294</v>
      </c>
      <c r="C8" s="426" t="s">
        <v>1295</v>
      </c>
      <c r="D8" s="427"/>
      <c r="E8" s="427"/>
      <c r="F8" s="428"/>
      <c r="G8" s="150"/>
      <c r="I8" s="160"/>
      <c r="J8" s="161"/>
      <c r="K8" s="161"/>
      <c r="L8" s="161"/>
      <c r="M8" s="161"/>
      <c r="N8" s="161"/>
      <c r="O8" s="162"/>
      <c r="P8" s="161"/>
      <c r="Q8" s="161"/>
      <c r="R8" s="161"/>
      <c r="S8" s="161"/>
      <c r="T8" s="163"/>
      <c r="U8" s="161"/>
      <c r="V8" s="164"/>
      <c r="W8" s="164"/>
      <c r="X8" s="155"/>
      <c r="Y8" s="156"/>
      <c r="Z8" s="152"/>
      <c r="AA8" s="155"/>
      <c r="AB8" s="155"/>
      <c r="AC8" s="155"/>
      <c r="AD8" s="157"/>
      <c r="AE8" s="155"/>
      <c r="AF8" s="155"/>
      <c r="AG8" s="158"/>
      <c r="AH8" s="159"/>
      <c r="AI8" s="159"/>
      <c r="AJ8" s="159"/>
      <c r="AK8" s="159"/>
      <c r="AL8" s="159"/>
      <c r="AM8" s="159"/>
      <c r="AN8" s="159"/>
      <c r="AO8" s="159"/>
      <c r="AP8" s="159"/>
      <c r="AQ8" s="147"/>
      <c r="AR8" s="147"/>
      <c r="AS8" s="147"/>
      <c r="AT8" s="147"/>
    </row>
    <row r="9" spans="2:66" ht="21" customHeight="1" thickBot="1" x14ac:dyDescent="0.3">
      <c r="B9" s="166"/>
      <c r="C9" s="166"/>
      <c r="D9" s="166"/>
      <c r="E9" s="166"/>
      <c r="F9" s="166"/>
      <c r="G9" s="167"/>
      <c r="H9" s="168"/>
      <c r="I9" s="169"/>
      <c r="J9" s="170"/>
      <c r="K9" s="171"/>
      <c r="L9" s="171"/>
      <c r="M9" s="171"/>
      <c r="N9" s="170"/>
      <c r="O9" s="172"/>
      <c r="P9" s="170"/>
      <c r="Q9" s="170"/>
      <c r="R9" s="170"/>
      <c r="S9" s="170"/>
      <c r="T9" s="173"/>
      <c r="U9" s="159"/>
      <c r="V9" s="159"/>
      <c r="W9" s="159"/>
      <c r="X9" s="159"/>
      <c r="Y9" s="174"/>
      <c r="Z9" s="159"/>
      <c r="AA9" s="159"/>
      <c r="AB9" s="159"/>
      <c r="AC9" s="159"/>
      <c r="AD9" s="159"/>
      <c r="AE9" s="159"/>
      <c r="AF9" s="159"/>
      <c r="AG9" s="175"/>
      <c r="AH9" s="159"/>
      <c r="AI9" s="159"/>
      <c r="AJ9" s="159"/>
      <c r="AK9" s="159"/>
      <c r="AL9" s="176"/>
      <c r="AM9" s="176"/>
      <c r="AN9" s="176"/>
      <c r="AO9" s="176"/>
      <c r="AP9" s="176"/>
    </row>
    <row r="10" spans="2:66" s="182" customFormat="1" ht="39.950000000000003" customHeight="1" x14ac:dyDescent="0.25">
      <c r="B10" s="429" t="s">
        <v>1296</v>
      </c>
      <c r="C10" s="431" t="str">
        <f>C4&amp;" début (prévisionnel)"</f>
        <v>jour début (prévisionnel)</v>
      </c>
      <c r="D10" s="433" t="str">
        <f>"Durée prévisionnelle en "&amp;C4</f>
        <v>Durée prévisionnelle en jour</v>
      </c>
      <c r="E10" s="431" t="str">
        <f>C4&amp;" début (réel)"</f>
        <v>jour début (réel)</v>
      </c>
      <c r="F10" s="431" t="str">
        <f>"Durée réelle en "&amp;C4</f>
        <v>Durée réelle en jour</v>
      </c>
      <c r="G10" s="177" t="str">
        <f>C4&amp;" :"</f>
        <v>jour :</v>
      </c>
      <c r="H10" s="178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1"/>
    </row>
    <row r="11" spans="2:66" ht="15.75" customHeight="1" x14ac:dyDescent="0.25">
      <c r="B11" s="430"/>
      <c r="C11" s="432"/>
      <c r="D11" s="434"/>
      <c r="E11" s="432"/>
      <c r="F11" s="432"/>
      <c r="G11" s="183">
        <v>1</v>
      </c>
      <c r="H11" s="184">
        <v>2</v>
      </c>
      <c r="I11" s="184">
        <v>3</v>
      </c>
      <c r="J11" s="184">
        <v>4</v>
      </c>
      <c r="K11" s="184">
        <v>5</v>
      </c>
      <c r="L11" s="184">
        <v>6</v>
      </c>
      <c r="M11" s="184">
        <v>7</v>
      </c>
      <c r="N11" s="184">
        <v>8</v>
      </c>
      <c r="O11" s="184">
        <v>9</v>
      </c>
      <c r="P11" s="184">
        <v>10</v>
      </c>
      <c r="Q11" s="184">
        <v>11</v>
      </c>
      <c r="R11" s="184">
        <v>12</v>
      </c>
      <c r="S11" s="184">
        <v>13</v>
      </c>
      <c r="T11" s="184">
        <v>14</v>
      </c>
      <c r="U11" s="184">
        <v>15</v>
      </c>
      <c r="V11" s="184">
        <v>16</v>
      </c>
      <c r="W11" s="184">
        <v>17</v>
      </c>
      <c r="X11" s="184">
        <v>18</v>
      </c>
      <c r="Y11" s="184">
        <v>19</v>
      </c>
      <c r="Z11" s="184">
        <v>20</v>
      </c>
      <c r="AA11" s="184">
        <v>21</v>
      </c>
      <c r="AB11" s="184">
        <v>22</v>
      </c>
      <c r="AC11" s="184">
        <v>23</v>
      </c>
      <c r="AD11" s="184">
        <v>24</v>
      </c>
      <c r="AE11" s="184">
        <v>25</v>
      </c>
      <c r="AF11" s="184">
        <v>26</v>
      </c>
      <c r="AG11" s="184">
        <v>27</v>
      </c>
      <c r="AH11" s="184">
        <v>28</v>
      </c>
      <c r="AI11" s="184">
        <v>29</v>
      </c>
      <c r="AJ11" s="184">
        <v>30</v>
      </c>
      <c r="AK11" s="184">
        <v>31</v>
      </c>
      <c r="AL11" s="184">
        <v>32</v>
      </c>
      <c r="AM11" s="184">
        <v>33</v>
      </c>
      <c r="AN11" s="184">
        <v>34</v>
      </c>
      <c r="AO11" s="184">
        <v>35</v>
      </c>
      <c r="AP11" s="184">
        <v>36</v>
      </c>
      <c r="AQ11" s="184">
        <v>37</v>
      </c>
      <c r="AR11" s="184">
        <v>38</v>
      </c>
      <c r="AS11" s="184">
        <v>39</v>
      </c>
      <c r="AT11" s="184">
        <v>40</v>
      </c>
      <c r="AU11" s="184">
        <v>41</v>
      </c>
      <c r="AV11" s="184">
        <v>42</v>
      </c>
      <c r="AW11" s="184">
        <v>43</v>
      </c>
      <c r="AX11" s="184">
        <v>44</v>
      </c>
      <c r="AY11" s="184">
        <v>45</v>
      </c>
      <c r="AZ11" s="184">
        <v>46</v>
      </c>
      <c r="BA11" s="184">
        <v>47</v>
      </c>
      <c r="BB11" s="184">
        <v>48</v>
      </c>
      <c r="BC11" s="184">
        <v>49</v>
      </c>
      <c r="BD11" s="184">
        <v>50</v>
      </c>
      <c r="BE11" s="184">
        <v>51</v>
      </c>
      <c r="BF11" s="184">
        <v>52</v>
      </c>
      <c r="BG11" s="184">
        <v>53</v>
      </c>
      <c r="BH11" s="184">
        <v>54</v>
      </c>
      <c r="BI11" s="184">
        <v>55</v>
      </c>
      <c r="BJ11" s="184">
        <v>56</v>
      </c>
      <c r="BK11" s="184">
        <v>57</v>
      </c>
      <c r="BL11" s="184">
        <v>58</v>
      </c>
      <c r="BM11" s="184">
        <v>59</v>
      </c>
      <c r="BN11" s="185">
        <v>60</v>
      </c>
    </row>
    <row r="12" spans="2:66" ht="30" customHeight="1" x14ac:dyDescent="0.25">
      <c r="B12" s="186" t="s">
        <v>1297</v>
      </c>
      <c r="C12" s="187">
        <v>6</v>
      </c>
      <c r="D12" s="188">
        <v>3</v>
      </c>
      <c r="E12" s="187">
        <v>1</v>
      </c>
      <c r="F12" s="187">
        <v>3</v>
      </c>
      <c r="G12" s="189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90"/>
    </row>
    <row r="13" spans="2:66" ht="30" customHeight="1" x14ac:dyDescent="0.25">
      <c r="B13" s="191" t="s">
        <v>1298</v>
      </c>
      <c r="C13" s="192">
        <v>1</v>
      </c>
      <c r="D13" s="193">
        <v>6</v>
      </c>
      <c r="E13" s="192">
        <v>1</v>
      </c>
      <c r="F13" s="192">
        <v>7</v>
      </c>
      <c r="G13" s="189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90"/>
    </row>
    <row r="14" spans="2:66" ht="30" customHeight="1" x14ac:dyDescent="0.25">
      <c r="B14" s="191" t="s">
        <v>1299</v>
      </c>
      <c r="C14" s="192">
        <v>3</v>
      </c>
      <c r="D14" s="193">
        <v>4</v>
      </c>
      <c r="E14" s="192">
        <v>3</v>
      </c>
      <c r="F14" s="192">
        <v>7</v>
      </c>
      <c r="G14" s="189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90"/>
    </row>
    <row r="15" spans="2:66" ht="30" customHeight="1" x14ac:dyDescent="0.25">
      <c r="B15" s="191" t="s">
        <v>1300</v>
      </c>
      <c r="C15" s="192">
        <v>4</v>
      </c>
      <c r="D15" s="193">
        <v>8</v>
      </c>
      <c r="E15" s="192">
        <v>4</v>
      </c>
      <c r="F15" s="192">
        <v>6</v>
      </c>
      <c r="G15" s="189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90"/>
    </row>
    <row r="16" spans="2:66" ht="30" customHeight="1" x14ac:dyDescent="0.25">
      <c r="B16" s="191" t="s">
        <v>1301</v>
      </c>
      <c r="C16" s="192">
        <v>4</v>
      </c>
      <c r="D16" s="193">
        <v>2</v>
      </c>
      <c r="E16" s="192">
        <v>7</v>
      </c>
      <c r="F16" s="192">
        <v>8</v>
      </c>
      <c r="G16" s="189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90"/>
    </row>
    <row r="17" spans="2:66" ht="30" customHeight="1" x14ac:dyDescent="0.25">
      <c r="B17" s="191" t="s">
        <v>1302</v>
      </c>
      <c r="C17" s="192">
        <v>4</v>
      </c>
      <c r="D17" s="193">
        <v>3</v>
      </c>
      <c r="E17" s="192">
        <v>4</v>
      </c>
      <c r="F17" s="192">
        <v>6</v>
      </c>
      <c r="G17" s="189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90"/>
    </row>
    <row r="18" spans="2:66" ht="30" customHeight="1" x14ac:dyDescent="0.25">
      <c r="B18" s="191" t="s">
        <v>1303</v>
      </c>
      <c r="C18" s="192">
        <v>5</v>
      </c>
      <c r="D18" s="193">
        <v>4</v>
      </c>
      <c r="E18" s="192">
        <v>5</v>
      </c>
      <c r="F18" s="192">
        <v>3</v>
      </c>
      <c r="G18" s="189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90"/>
    </row>
    <row r="19" spans="2:66" ht="30" customHeight="1" x14ac:dyDescent="0.25">
      <c r="B19" s="191" t="s">
        <v>1304</v>
      </c>
      <c r="C19" s="192">
        <v>5</v>
      </c>
      <c r="D19" s="193">
        <v>2</v>
      </c>
      <c r="E19" s="192">
        <v>5</v>
      </c>
      <c r="F19" s="192">
        <v>5</v>
      </c>
      <c r="G19" s="189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90"/>
    </row>
    <row r="20" spans="2:66" ht="30" customHeight="1" x14ac:dyDescent="0.25">
      <c r="B20" s="191" t="s">
        <v>1305</v>
      </c>
      <c r="C20" s="192">
        <v>5</v>
      </c>
      <c r="D20" s="193">
        <v>2</v>
      </c>
      <c r="E20" s="192">
        <v>5</v>
      </c>
      <c r="F20" s="192">
        <v>6</v>
      </c>
      <c r="G20" s="189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90"/>
    </row>
    <row r="21" spans="2:66" ht="30" customHeight="1" x14ac:dyDescent="0.25">
      <c r="B21" s="191" t="s">
        <v>1306</v>
      </c>
      <c r="C21" s="192">
        <v>6</v>
      </c>
      <c r="D21" s="193">
        <v>5</v>
      </c>
      <c r="E21" s="192">
        <v>6</v>
      </c>
      <c r="F21" s="192">
        <v>7</v>
      </c>
      <c r="G21" s="189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90"/>
    </row>
    <row r="22" spans="2:66" ht="30" customHeight="1" x14ac:dyDescent="0.25">
      <c r="B22" s="191" t="s">
        <v>1307</v>
      </c>
      <c r="C22" s="194">
        <v>6</v>
      </c>
      <c r="D22" s="193">
        <v>1</v>
      </c>
      <c r="E22" s="192">
        <v>5</v>
      </c>
      <c r="F22" s="192">
        <v>8</v>
      </c>
      <c r="G22" s="189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90"/>
    </row>
    <row r="23" spans="2:66" ht="30" customHeight="1" x14ac:dyDescent="0.25">
      <c r="B23" s="191" t="s">
        <v>1308</v>
      </c>
      <c r="C23" s="192">
        <v>9</v>
      </c>
      <c r="D23" s="193">
        <v>3</v>
      </c>
      <c r="E23" s="192">
        <v>9</v>
      </c>
      <c r="F23" s="192">
        <v>3</v>
      </c>
      <c r="G23" s="189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90"/>
    </row>
    <row r="24" spans="2:66" ht="30" customHeight="1" x14ac:dyDescent="0.25">
      <c r="B24" s="191" t="s">
        <v>1309</v>
      </c>
      <c r="C24" s="192">
        <v>9</v>
      </c>
      <c r="D24" s="193">
        <v>6</v>
      </c>
      <c r="E24" s="192">
        <v>9</v>
      </c>
      <c r="F24" s="192">
        <v>7</v>
      </c>
      <c r="G24" s="189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90"/>
    </row>
    <row r="25" spans="2:66" ht="30" customHeight="1" x14ac:dyDescent="0.25">
      <c r="B25" s="191" t="s">
        <v>1310</v>
      </c>
      <c r="C25" s="192">
        <v>9</v>
      </c>
      <c r="D25" s="193">
        <v>3</v>
      </c>
      <c r="E25" s="192">
        <v>9</v>
      </c>
      <c r="F25" s="192">
        <v>1</v>
      </c>
      <c r="G25" s="189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90"/>
    </row>
    <row r="26" spans="2:66" ht="30" customHeight="1" x14ac:dyDescent="0.25">
      <c r="B26" s="191" t="s">
        <v>1311</v>
      </c>
      <c r="C26" s="192">
        <v>9</v>
      </c>
      <c r="D26" s="193">
        <v>4</v>
      </c>
      <c r="E26" s="192">
        <v>8</v>
      </c>
      <c r="F26" s="192">
        <v>5</v>
      </c>
      <c r="G26" s="189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90"/>
    </row>
    <row r="27" spans="2:66" ht="30" customHeight="1" x14ac:dyDescent="0.25">
      <c r="B27" s="191" t="s">
        <v>1312</v>
      </c>
      <c r="C27" s="192">
        <v>10</v>
      </c>
      <c r="D27" s="193">
        <v>5</v>
      </c>
      <c r="E27" s="192">
        <v>10</v>
      </c>
      <c r="F27" s="192">
        <v>3</v>
      </c>
      <c r="G27" s="189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90"/>
    </row>
    <row r="28" spans="2:66" ht="30" customHeight="1" x14ac:dyDescent="0.25">
      <c r="B28" s="191" t="s">
        <v>1313</v>
      </c>
      <c r="C28" s="192">
        <v>11</v>
      </c>
      <c r="D28" s="193">
        <v>2</v>
      </c>
      <c r="E28" s="192">
        <v>11</v>
      </c>
      <c r="F28" s="192">
        <v>5</v>
      </c>
      <c r="G28" s="189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90"/>
    </row>
    <row r="29" spans="2:66" ht="30" customHeight="1" x14ac:dyDescent="0.25">
      <c r="B29" s="191" t="s">
        <v>1314</v>
      </c>
      <c r="C29" s="192">
        <v>12</v>
      </c>
      <c r="D29" s="193">
        <v>6</v>
      </c>
      <c r="E29" s="192">
        <v>12</v>
      </c>
      <c r="F29" s="192">
        <v>7</v>
      </c>
      <c r="G29" s="189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90"/>
    </row>
    <row r="30" spans="2:66" ht="30" customHeight="1" x14ac:dyDescent="0.25">
      <c r="B30" s="191" t="s">
        <v>1315</v>
      </c>
      <c r="C30" s="192">
        <v>12</v>
      </c>
      <c r="D30" s="193">
        <v>1</v>
      </c>
      <c r="E30" s="192">
        <v>12</v>
      </c>
      <c r="F30" s="192">
        <v>5</v>
      </c>
      <c r="G30" s="189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90"/>
    </row>
    <row r="31" spans="2:66" ht="30" customHeight="1" x14ac:dyDescent="0.25">
      <c r="B31" s="191" t="s">
        <v>1316</v>
      </c>
      <c r="C31" s="192">
        <v>14</v>
      </c>
      <c r="D31" s="193">
        <v>5</v>
      </c>
      <c r="E31" s="192">
        <v>14</v>
      </c>
      <c r="F31" s="192">
        <v>6</v>
      </c>
      <c r="G31" s="189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90"/>
    </row>
    <row r="32" spans="2:66" ht="30" customHeight="1" x14ac:dyDescent="0.25">
      <c r="B32" s="191" t="s">
        <v>1317</v>
      </c>
      <c r="C32" s="192">
        <v>14</v>
      </c>
      <c r="D32" s="193">
        <v>8</v>
      </c>
      <c r="E32" s="192"/>
      <c r="F32" s="192"/>
      <c r="G32" s="189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90"/>
    </row>
    <row r="33" spans="2:66" ht="30" customHeight="1" x14ac:dyDescent="0.25">
      <c r="B33" s="191" t="s">
        <v>1318</v>
      </c>
      <c r="C33" s="192">
        <v>14</v>
      </c>
      <c r="D33" s="193">
        <v>7</v>
      </c>
      <c r="E33" s="192"/>
      <c r="F33" s="192"/>
      <c r="G33" s="189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90"/>
    </row>
    <row r="34" spans="2:66" ht="30" customHeight="1" x14ac:dyDescent="0.25">
      <c r="B34" s="191" t="s">
        <v>1319</v>
      </c>
      <c r="C34" s="192">
        <v>15</v>
      </c>
      <c r="D34" s="193">
        <v>4</v>
      </c>
      <c r="E34" s="192"/>
      <c r="F34" s="192"/>
      <c r="G34" s="189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90"/>
    </row>
    <row r="35" spans="2:66" ht="30" customHeight="1" x14ac:dyDescent="0.25">
      <c r="B35" s="191" t="s">
        <v>1320</v>
      </c>
      <c r="C35" s="192">
        <v>15</v>
      </c>
      <c r="D35" s="193">
        <v>5</v>
      </c>
      <c r="E35" s="192"/>
      <c r="F35" s="192"/>
      <c r="G35" s="189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90"/>
    </row>
    <row r="36" spans="2:66" ht="30" customHeight="1" x14ac:dyDescent="0.25">
      <c r="B36" s="191" t="s">
        <v>1321</v>
      </c>
      <c r="C36" s="192">
        <v>15</v>
      </c>
      <c r="D36" s="193">
        <v>8</v>
      </c>
      <c r="E36" s="192"/>
      <c r="F36" s="192"/>
      <c r="G36" s="189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90"/>
    </row>
    <row r="37" spans="2:66" ht="30" customHeight="1" thickBot="1" x14ac:dyDescent="0.3">
      <c r="B37" s="195" t="s">
        <v>1322</v>
      </c>
      <c r="C37" s="196">
        <v>16</v>
      </c>
      <c r="D37" s="197">
        <v>28</v>
      </c>
      <c r="E37" s="196"/>
      <c r="F37" s="196"/>
      <c r="G37" s="198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200"/>
    </row>
    <row r="38" spans="2:66" ht="30" customHeight="1" x14ac:dyDescent="0.3">
      <c r="B38" s="201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</row>
    <row r="501" spans="2:2" ht="17.25" x14ac:dyDescent="0.3"/>
    <row r="502" spans="2:2" ht="30" hidden="1" customHeight="1" x14ac:dyDescent="0.3">
      <c r="B502" s="202" t="s">
        <v>1290</v>
      </c>
    </row>
    <row r="503" spans="2:2" ht="30" hidden="1" customHeight="1" x14ac:dyDescent="0.3">
      <c r="B503" s="202" t="s">
        <v>1323</v>
      </c>
    </row>
    <row r="504" spans="2:2" ht="30" hidden="1" customHeight="1" x14ac:dyDescent="0.3">
      <c r="B504" s="202" t="s">
        <v>1324</v>
      </c>
    </row>
    <row r="505" spans="2:2" ht="17.25" x14ac:dyDescent="0.3"/>
  </sheetData>
  <mergeCells count="7">
    <mergeCell ref="AH6:AP6"/>
    <mergeCell ref="C8:F8"/>
    <mergeCell ref="B10:B11"/>
    <mergeCell ref="C10:C11"/>
    <mergeCell ref="D10:D11"/>
    <mergeCell ref="E10:E11"/>
    <mergeCell ref="F10:F11"/>
  </mergeCells>
  <conditionalFormatting sqref="B38:BN38">
    <cfRule type="expression" dxfId="7" priority="1">
      <formula>TRUE</formula>
    </cfRule>
  </conditionalFormatting>
  <conditionalFormatting sqref="G11:BN11">
    <cfRule type="expression" dxfId="6" priority="6">
      <formula>G$11=période_sélectionnée</formula>
    </cfRule>
  </conditionalFormatting>
  <conditionalFormatting sqref="G12:BN37">
    <cfRule type="expression" dxfId="5" priority="2">
      <formula>Réel</formula>
    </cfRule>
    <cfRule type="expression" dxfId="4" priority="3">
      <formula>RéelAuDelà</formula>
    </cfRule>
    <cfRule type="expression" dxfId="3" priority="4">
      <formula>Plan</formula>
    </cfRule>
    <cfRule type="expression" dxfId="2" priority="5">
      <formula>G$11=période_sélectionnée</formula>
    </cfRule>
    <cfRule type="expression" dxfId="1" priority="7">
      <formula>MOD(COLUMN(),2)</formula>
    </cfRule>
    <cfRule type="expression" dxfId="0" priority="8">
      <formula>MOD(COLUMN(),2)=0</formula>
    </cfRule>
  </conditionalFormatting>
  <dataValidations count="7">
    <dataValidation type="list" errorStyle="warning" allowBlank="1" showInputMessage="1" showErrorMessage="1" error="Entrez une valeur entre 1 et 60 ou sélectionnez une période dans la liste. Appuyez sur ANNULER, ALT+FLÈCHE BAS, puis sur ENTRÉE pour sélectionner une valeur" sqref="C5">
      <formula1>"1,2,3,4,5,6,7,8,9,10,11,12,13,14,15,16,17,18,19,20,21,22,23,24,25,26,27,28,29,30,31,32,33,34,35,36,37,38,39,40,41,42,43,44,45,46,47,48,49,50,51,52,53,54,55,56,57,58,59,60"</formula1>
    </dataValidation>
    <dataValidation allowBlank="1" showInputMessage="1" showErrorMessage="1" prompt="Cette cellule de légende indique la durée réelle au-delà du plan" sqref="T6"/>
    <dataValidation type="list" allowBlank="1" showInputMessage="1" showErrorMessage="1" sqref="C4">
      <formula1>$B$502:$B$504</formula1>
    </dataValidation>
    <dataValidation allowBlank="1" showInputMessage="1" showErrorMessage="1" prompt="Cette cellule de légende indique la durée du plan" sqref="I6"/>
    <dataValidation allowBlank="1" showInputMessage="1" showErrorMessage="1" prompt="Cette cellule de légende indique la durée réelle" sqref="O6"/>
    <dataValidation allowBlank="1" showInputMessage="1" showErrorMessage="1" prompt="Cette cellule de légende indique le pourcentage du projet accompli" sqref="T6"/>
    <dataValidation allowBlank="1" showInputMessage="1" showErrorMessage="1" prompt="Cette cellule de légende indique le pourcentage du projet accompli au-delà du plan" sqref="AG6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8</vt:i4>
      </vt:variant>
    </vt:vector>
  </HeadingPairs>
  <TitlesOfParts>
    <vt:vector size="14" baseType="lpstr">
      <vt:lpstr>DATAS</vt:lpstr>
      <vt:lpstr>PLAN DE SEANCE ADULTE</vt:lpstr>
      <vt:lpstr>Feuil1</vt:lpstr>
      <vt:lpstr>RECAP PLAN DE SEANCE ADULTE</vt:lpstr>
      <vt:lpstr>PLAN ANNUEL</vt:lpstr>
      <vt:lpstr>GANTT AUTOMATIQUE</vt:lpstr>
      <vt:lpstr>Noms</vt:lpstr>
      <vt:lpstr>Noms_2</vt:lpstr>
      <vt:lpstr>Noms_3</vt:lpstr>
      <vt:lpstr>Noms_4</vt:lpstr>
      <vt:lpstr>Photos</vt:lpstr>
      <vt:lpstr>Photos_2</vt:lpstr>
      <vt:lpstr>Photos_3</vt:lpstr>
      <vt:lpstr>Photos_4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chefs_traiteur</dc:creator>
  <cp:lastModifiedBy>Auteur</cp:lastModifiedBy>
  <cp:lastPrinted>2024-05-05T15:26:46Z</cp:lastPrinted>
  <dcterms:created xsi:type="dcterms:W3CDTF">2015-06-05T18:19:34Z</dcterms:created>
  <dcterms:modified xsi:type="dcterms:W3CDTF">2024-05-09T15:47:54Z</dcterms:modified>
</cp:coreProperties>
</file>