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ORS-CHENGOFF\Desktop\"/>
    </mc:Choice>
  </mc:AlternateContent>
  <xr:revisionPtr revIDLastSave="0" documentId="13_ncr:1_{CA47FEF6-C956-49D2-B8D1-E1AA9DA8D2B8}" xr6:coauthVersionLast="47" xr6:coauthVersionMax="47" xr10:uidLastSave="{00000000-0000-0000-0000-000000000000}"/>
  <bookViews>
    <workbookView xWindow="-120" yWindow="-120" windowWidth="29040" windowHeight="15840" activeTab="4" xr2:uid="{00000000-000D-0000-FFFF-FFFF00000000}"/>
  </bookViews>
  <sheets>
    <sheet name="VESLINK " sheetId="1" r:id="rId1"/>
    <sheet name="PAL OPERATION" sheetId="6" r:id="rId2"/>
    <sheet name="PAL CONSUMPTION" sheetId="7" r:id="rId3"/>
    <sheet name="PAL MACHINERY" sheetId="8" r:id="rId4"/>
    <sheet name="TEXT AT SEA" sheetId="9" r:id="rId5"/>
    <sheet name="TEXT AT PORT" sheetId="10" r:id="rId6"/>
    <sheet name="NoonReport-XDF" sheetId="11" r:id="rId7"/>
  </sheets>
  <externalReferences>
    <externalReference r:id="rId8"/>
  </externalReferenc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42" i="11" l="1"/>
  <c r="J43" i="11"/>
  <c r="J44" i="11"/>
  <c r="J41" i="11"/>
  <c r="L42" i="11"/>
  <c r="L43" i="11"/>
  <c r="L44" i="11"/>
  <c r="L41" i="11"/>
  <c r="B40" i="11"/>
  <c r="C40" i="11"/>
  <c r="D40" i="11"/>
  <c r="E40" i="11" s="1"/>
  <c r="G40" i="11"/>
  <c r="H40" i="11"/>
  <c r="J40" i="11"/>
  <c r="L40" i="11"/>
  <c r="E28" i="10"/>
  <c r="F40" i="11" l="1"/>
  <c r="D28" i="10"/>
  <c r="C28" i="10"/>
  <c r="B28" i="10"/>
  <c r="F25" i="10"/>
  <c r="D40" i="9"/>
  <c r="B46" i="9"/>
  <c r="B45" i="9"/>
  <c r="B44" i="9"/>
  <c r="B43" i="9"/>
  <c r="D46" i="9"/>
  <c r="D45" i="9"/>
  <c r="D43" i="9"/>
  <c r="D44" i="9"/>
  <c r="I7" i="6"/>
  <c r="F31" i="1"/>
  <c r="F32" i="1"/>
  <c r="D2" i="9"/>
  <c r="D1" i="9"/>
  <c r="D16" i="6"/>
  <c r="C16" i="6"/>
  <c r="F63" i="1"/>
  <c r="B61" i="1"/>
  <c r="D2" i="10"/>
  <c r="D1" i="10"/>
  <c r="D2" i="7"/>
  <c r="D1" i="7"/>
  <c r="D2" i="6"/>
  <c r="D1" i="6"/>
  <c r="AD106" i="11"/>
  <c r="R106" i="11"/>
  <c r="AN105" i="11"/>
  <c r="AL105" i="11"/>
  <c r="AK105" i="11"/>
  <c r="AH105" i="11"/>
  <c r="AG105" i="11"/>
  <c r="AF105" i="11"/>
  <c r="AB105" i="11"/>
  <c r="AA105" i="11"/>
  <c r="W105" i="11"/>
  <c r="V105" i="11"/>
  <c r="L105" i="11"/>
  <c r="D105" i="11"/>
  <c r="F105" i="11" s="1"/>
  <c r="C105" i="11"/>
  <c r="H105" i="11" s="1"/>
  <c r="B105" i="11"/>
  <c r="AN104" i="11"/>
  <c r="AL104" i="11"/>
  <c r="AK104" i="11"/>
  <c r="AH104" i="11"/>
  <c r="AG104" i="11"/>
  <c r="AF104" i="11"/>
  <c r="AB104" i="11"/>
  <c r="AA104" i="11"/>
  <c r="W104" i="11"/>
  <c r="V104" i="11"/>
  <c r="L104" i="11"/>
  <c r="D104" i="11"/>
  <c r="G104" i="11" s="1"/>
  <c r="C104" i="11"/>
  <c r="B104" i="11"/>
  <c r="AN103" i="11"/>
  <c r="AL103" i="11"/>
  <c r="AK103" i="11"/>
  <c r="L103" i="11"/>
  <c r="D103" i="11"/>
  <c r="G103" i="11" s="1"/>
  <c r="C103" i="11"/>
  <c r="B103" i="11"/>
  <c r="AN102" i="11"/>
  <c r="AL102" i="11"/>
  <c r="AK102" i="11"/>
  <c r="L102" i="11"/>
  <c r="D102" i="11"/>
  <c r="G102" i="11" s="1"/>
  <c r="C102" i="11"/>
  <c r="B102" i="11"/>
  <c r="AN101" i="11"/>
  <c r="AL101" i="11"/>
  <c r="AK101" i="11"/>
  <c r="L101" i="11"/>
  <c r="D101" i="11"/>
  <c r="G101" i="11" s="1"/>
  <c r="C101" i="11"/>
  <c r="B101" i="11"/>
  <c r="AN100" i="11"/>
  <c r="AL100" i="11"/>
  <c r="AK100" i="11"/>
  <c r="L100" i="11"/>
  <c r="D100" i="11"/>
  <c r="G100" i="11" s="1"/>
  <c r="C100" i="11"/>
  <c r="B100" i="11"/>
  <c r="AN99" i="11"/>
  <c r="AL99" i="11"/>
  <c r="AK99" i="11"/>
  <c r="L99" i="11"/>
  <c r="D99" i="11"/>
  <c r="G99" i="11" s="1"/>
  <c r="C99" i="11"/>
  <c r="B99" i="11"/>
  <c r="AN98" i="11"/>
  <c r="AL98" i="11"/>
  <c r="AK98" i="11"/>
  <c r="L98" i="11"/>
  <c r="D98" i="11"/>
  <c r="G98" i="11" s="1"/>
  <c r="C98" i="11"/>
  <c r="B98" i="11"/>
  <c r="AN97" i="11"/>
  <c r="AL97" i="11"/>
  <c r="AK97" i="11"/>
  <c r="L97" i="11"/>
  <c r="D97" i="11"/>
  <c r="G97" i="11" s="1"/>
  <c r="C97" i="11"/>
  <c r="B97" i="11"/>
  <c r="AN96" i="11"/>
  <c r="AL96" i="11"/>
  <c r="AK96" i="11"/>
  <c r="L96" i="11"/>
  <c r="D96" i="11"/>
  <c r="G96" i="11" s="1"/>
  <c r="C96" i="11"/>
  <c r="B96" i="11"/>
  <c r="AN95" i="11"/>
  <c r="AL95" i="11"/>
  <c r="AK95" i="11"/>
  <c r="L95" i="11"/>
  <c r="D95" i="11"/>
  <c r="G95" i="11" s="1"/>
  <c r="C95" i="11"/>
  <c r="B95" i="11"/>
  <c r="AN94" i="11"/>
  <c r="AL94" i="11"/>
  <c r="AK94" i="11"/>
  <c r="L94" i="11"/>
  <c r="D94" i="11"/>
  <c r="G94" i="11" s="1"/>
  <c r="C94" i="11"/>
  <c r="B94" i="11"/>
  <c r="AN93" i="11"/>
  <c r="AL93" i="11"/>
  <c r="AK93" i="11"/>
  <c r="L93" i="11"/>
  <c r="D93" i="11"/>
  <c r="G93" i="11" s="1"/>
  <c r="C93" i="11"/>
  <c r="B93" i="11"/>
  <c r="AN92" i="11"/>
  <c r="AL92" i="11"/>
  <c r="AK92" i="11"/>
  <c r="L92" i="11"/>
  <c r="D92" i="11"/>
  <c r="G92" i="11" s="1"/>
  <c r="C92" i="11"/>
  <c r="H92" i="11" s="1"/>
  <c r="B92" i="11"/>
  <c r="AN91" i="11"/>
  <c r="AL91" i="11"/>
  <c r="AK91" i="11"/>
  <c r="L91" i="11"/>
  <c r="D91" i="11"/>
  <c r="G91" i="11" s="1"/>
  <c r="C91" i="11"/>
  <c r="H91" i="11" s="1"/>
  <c r="B91" i="11"/>
  <c r="AN90" i="11"/>
  <c r="AL90" i="11"/>
  <c r="AK90" i="11"/>
  <c r="L90" i="11"/>
  <c r="D90" i="11"/>
  <c r="G90" i="11" s="1"/>
  <c r="C90" i="11"/>
  <c r="B90" i="11"/>
  <c r="AN89" i="11"/>
  <c r="AL89" i="11"/>
  <c r="AK89" i="11"/>
  <c r="L89" i="11"/>
  <c r="D89" i="11"/>
  <c r="G89" i="11" s="1"/>
  <c r="C89" i="11"/>
  <c r="B89" i="11"/>
  <c r="AN88" i="11"/>
  <c r="AL88" i="11"/>
  <c r="AK88" i="11"/>
  <c r="L88" i="11"/>
  <c r="D88" i="11"/>
  <c r="G88" i="11" s="1"/>
  <c r="C88" i="11"/>
  <c r="B88" i="11"/>
  <c r="AN87" i="11"/>
  <c r="AL87" i="11"/>
  <c r="AK87" i="11"/>
  <c r="L87" i="11"/>
  <c r="D87" i="11"/>
  <c r="G87" i="11" s="1"/>
  <c r="C87" i="11"/>
  <c r="H87" i="11" s="1"/>
  <c r="B87" i="11"/>
  <c r="AN86" i="11"/>
  <c r="AL86" i="11"/>
  <c r="AK86" i="11"/>
  <c r="L86" i="11"/>
  <c r="D86" i="11"/>
  <c r="G86" i="11" s="1"/>
  <c r="C86" i="11"/>
  <c r="B86" i="11"/>
  <c r="AN85" i="11"/>
  <c r="AL85" i="11"/>
  <c r="AK85" i="11"/>
  <c r="L85" i="11"/>
  <c r="D85" i="11"/>
  <c r="G85" i="11" s="1"/>
  <c r="C85" i="11"/>
  <c r="B85" i="11"/>
  <c r="AN84" i="11"/>
  <c r="AL84" i="11"/>
  <c r="AK84" i="11"/>
  <c r="L84" i="11"/>
  <c r="D84" i="11"/>
  <c r="G84" i="11" s="1"/>
  <c r="C84" i="11"/>
  <c r="H84" i="11" s="1"/>
  <c r="B84" i="11"/>
  <c r="AN83" i="11"/>
  <c r="AL83" i="11"/>
  <c r="AK83" i="11"/>
  <c r="L83" i="11"/>
  <c r="D83" i="11"/>
  <c r="G83" i="11" s="1"/>
  <c r="C83" i="11"/>
  <c r="B83" i="11"/>
  <c r="AN82" i="11"/>
  <c r="AL82" i="11"/>
  <c r="AK82" i="11"/>
  <c r="L82" i="11"/>
  <c r="D82" i="11"/>
  <c r="G82" i="11" s="1"/>
  <c r="C82" i="11"/>
  <c r="B82" i="11"/>
  <c r="AN81" i="11"/>
  <c r="AL81" i="11"/>
  <c r="AK81" i="11"/>
  <c r="L81" i="11"/>
  <c r="D81" i="11"/>
  <c r="G81" i="11" s="1"/>
  <c r="C81" i="11"/>
  <c r="B81" i="11"/>
  <c r="AN80" i="11"/>
  <c r="AL80" i="11"/>
  <c r="AK80" i="11"/>
  <c r="L80" i="11"/>
  <c r="D80" i="11"/>
  <c r="G80" i="11" s="1"/>
  <c r="C80" i="11"/>
  <c r="H80" i="11" s="1"/>
  <c r="B80" i="11"/>
  <c r="AN79" i="11"/>
  <c r="L79" i="11"/>
  <c r="D79" i="11"/>
  <c r="C79" i="11"/>
  <c r="B79" i="11"/>
  <c r="AN78" i="11"/>
  <c r="L78" i="11"/>
  <c r="D78" i="11"/>
  <c r="C78" i="11"/>
  <c r="H78" i="11" s="1"/>
  <c r="B78" i="11"/>
  <c r="AN77" i="11"/>
  <c r="L77" i="11"/>
  <c r="D77" i="11"/>
  <c r="C77" i="11"/>
  <c r="H77" i="11" s="1"/>
  <c r="B77" i="11"/>
  <c r="AN76" i="11"/>
  <c r="L76" i="11"/>
  <c r="D76" i="11"/>
  <c r="C76" i="11"/>
  <c r="H76" i="11" s="1"/>
  <c r="B76" i="11"/>
  <c r="AN75" i="11"/>
  <c r="L75" i="11"/>
  <c r="D75" i="11"/>
  <c r="C75" i="11"/>
  <c r="H75" i="11" s="1"/>
  <c r="B75" i="11"/>
  <c r="AN74" i="11"/>
  <c r="L74" i="11"/>
  <c r="D74" i="11"/>
  <c r="C74" i="11"/>
  <c r="B74" i="11"/>
  <c r="AN73" i="11"/>
  <c r="L73" i="11"/>
  <c r="D73" i="11"/>
  <c r="C73" i="11"/>
  <c r="B73" i="11"/>
  <c r="AN72" i="11"/>
  <c r="L72" i="11"/>
  <c r="D72" i="11"/>
  <c r="C72" i="11"/>
  <c r="B72" i="11"/>
  <c r="AN71" i="11"/>
  <c r="D71" i="11"/>
  <c r="C71" i="11"/>
  <c r="H71" i="11" s="1"/>
  <c r="B71" i="11"/>
  <c r="AN70" i="11"/>
  <c r="D70" i="11"/>
  <c r="C70" i="11"/>
  <c r="H70" i="11" s="1"/>
  <c r="B70" i="11"/>
  <c r="AN69" i="11"/>
  <c r="D69" i="11"/>
  <c r="C69" i="11"/>
  <c r="H69" i="11" s="1"/>
  <c r="B69" i="11"/>
  <c r="AN68" i="11"/>
  <c r="D68" i="11"/>
  <c r="C68" i="11"/>
  <c r="B68" i="11"/>
  <c r="AN67" i="11"/>
  <c r="D67" i="11"/>
  <c r="C67" i="11"/>
  <c r="B67" i="11"/>
  <c r="AN66" i="11"/>
  <c r="D66" i="11"/>
  <c r="C66" i="11"/>
  <c r="B66" i="11"/>
  <c r="AN65" i="11"/>
  <c r="D65" i="11"/>
  <c r="C65" i="11"/>
  <c r="H65" i="11" s="1"/>
  <c r="B65" i="11"/>
  <c r="AN64" i="11"/>
  <c r="D64" i="11"/>
  <c r="C64" i="11"/>
  <c r="H64" i="11" s="1"/>
  <c r="B64" i="11"/>
  <c r="AN63" i="11"/>
  <c r="D63" i="11"/>
  <c r="C63" i="11"/>
  <c r="H63" i="11" s="1"/>
  <c r="B63" i="11"/>
  <c r="AN62" i="11"/>
  <c r="D62" i="11"/>
  <c r="C62" i="11"/>
  <c r="B62" i="11"/>
  <c r="AN61" i="11"/>
  <c r="D61" i="11"/>
  <c r="C61" i="11"/>
  <c r="B61" i="11"/>
  <c r="AN60" i="11"/>
  <c r="D60" i="11"/>
  <c r="C60" i="11"/>
  <c r="B60" i="11"/>
  <c r="AN59" i="11"/>
  <c r="D59" i="11"/>
  <c r="C59" i="11"/>
  <c r="H59" i="11" s="1"/>
  <c r="B59" i="11"/>
  <c r="AN58" i="11"/>
  <c r="D58" i="11"/>
  <c r="C58" i="11"/>
  <c r="H58" i="11" s="1"/>
  <c r="B58" i="11"/>
  <c r="AN57" i="11"/>
  <c r="D57" i="11"/>
  <c r="C57" i="11"/>
  <c r="H57" i="11" s="1"/>
  <c r="B57" i="11"/>
  <c r="AN56" i="11"/>
  <c r="D56" i="11"/>
  <c r="C56" i="11"/>
  <c r="B56" i="11"/>
  <c r="AN55" i="11"/>
  <c r="D55" i="11"/>
  <c r="C55" i="11"/>
  <c r="H55" i="11" s="1"/>
  <c r="B55" i="11"/>
  <c r="AN54" i="11"/>
  <c r="D54" i="11"/>
  <c r="C54" i="11"/>
  <c r="B54" i="11"/>
  <c r="AN53" i="11"/>
  <c r="D53" i="11"/>
  <c r="C53" i="11"/>
  <c r="H53" i="11" s="1"/>
  <c r="B53" i="11"/>
  <c r="AN52" i="11"/>
  <c r="D52" i="11"/>
  <c r="C52" i="11"/>
  <c r="H52" i="11" s="1"/>
  <c r="B52" i="11"/>
  <c r="AN51" i="11"/>
  <c r="D51" i="11"/>
  <c r="C51" i="11"/>
  <c r="H51" i="11" s="1"/>
  <c r="B51" i="11"/>
  <c r="AN50" i="11"/>
  <c r="D50" i="11"/>
  <c r="C50" i="11"/>
  <c r="B50" i="11"/>
  <c r="AN49" i="11"/>
  <c r="D49" i="11"/>
  <c r="C49" i="11"/>
  <c r="H49" i="11" s="1"/>
  <c r="B49" i="11"/>
  <c r="AN48" i="11"/>
  <c r="D48" i="11"/>
  <c r="C48" i="11"/>
  <c r="H48" i="11" s="1"/>
  <c r="B48" i="11"/>
  <c r="AN47" i="11"/>
  <c r="D47" i="11"/>
  <c r="C47" i="11"/>
  <c r="H47" i="11" s="1"/>
  <c r="B47" i="11"/>
  <c r="AN46" i="11"/>
  <c r="D46" i="11"/>
  <c r="C46" i="11"/>
  <c r="H46" i="11" s="1"/>
  <c r="B46" i="11"/>
  <c r="AN45" i="11"/>
  <c r="D45" i="11"/>
  <c r="C45" i="11"/>
  <c r="H45" i="11" s="1"/>
  <c r="B45" i="11"/>
  <c r="AN44" i="11"/>
  <c r="D44" i="11"/>
  <c r="C44" i="11"/>
  <c r="H44" i="11" s="1"/>
  <c r="B44" i="11"/>
  <c r="AN43" i="11"/>
  <c r="D43" i="11"/>
  <c r="C43" i="11"/>
  <c r="H43" i="11" s="1"/>
  <c r="B43" i="11"/>
  <c r="AN42" i="11"/>
  <c r="D42" i="11"/>
  <c r="C42" i="11"/>
  <c r="H42" i="11" s="1"/>
  <c r="B42" i="11"/>
  <c r="AN41" i="11"/>
  <c r="Y41" i="11"/>
  <c r="K41" i="11"/>
  <c r="K42" i="11" s="1"/>
  <c r="K43" i="11" s="1"/>
  <c r="K44" i="11" s="1"/>
  <c r="K45" i="11" s="1"/>
  <c r="K46" i="11" s="1"/>
  <c r="K47" i="11" s="1"/>
  <c r="K48" i="11" s="1"/>
  <c r="K49" i="11" s="1"/>
  <c r="K50" i="11" s="1"/>
  <c r="K51" i="11" s="1"/>
  <c r="K52" i="11" s="1"/>
  <c r="K53" i="11" s="1"/>
  <c r="K54" i="11" s="1"/>
  <c r="K55" i="11" s="1"/>
  <c r="K56" i="11" s="1"/>
  <c r="K57" i="11" s="1"/>
  <c r="K58" i="11" s="1"/>
  <c r="K59" i="11" s="1"/>
  <c r="K60" i="11" s="1"/>
  <c r="K61" i="11" s="1"/>
  <c r="K62" i="11" s="1"/>
  <c r="K63" i="11" s="1"/>
  <c r="K64" i="11" s="1"/>
  <c r="K65" i="11" s="1"/>
  <c r="K66" i="11" s="1"/>
  <c r="K67" i="11" s="1"/>
  <c r="K68" i="11" s="1"/>
  <c r="K69" i="11" s="1"/>
  <c r="K70" i="11" s="1"/>
  <c r="K71" i="11" s="1"/>
  <c r="K72" i="11" s="1"/>
  <c r="K73" i="11" s="1"/>
  <c r="K74" i="11" s="1"/>
  <c r="K75" i="11" s="1"/>
  <c r="K76" i="11" s="1"/>
  <c r="K77" i="11" s="1"/>
  <c r="D41" i="11"/>
  <c r="C41" i="11"/>
  <c r="H41" i="11" s="1"/>
  <c r="B41" i="11"/>
  <c r="AF106" i="11" l="1"/>
  <c r="AG106" i="11"/>
  <c r="AH106" i="11"/>
  <c r="H100" i="11"/>
  <c r="H103" i="11"/>
  <c r="H54" i="11"/>
  <c r="H96" i="11"/>
  <c r="H88" i="11"/>
  <c r="H104" i="11"/>
  <c r="H72" i="11"/>
  <c r="H62" i="11"/>
  <c r="H95" i="11"/>
  <c r="H74" i="11"/>
  <c r="H83" i="11"/>
  <c r="H99" i="11"/>
  <c r="H81" i="11"/>
  <c r="H89" i="11"/>
  <c r="H97" i="11"/>
  <c r="H68" i="11"/>
  <c r="H82" i="11"/>
  <c r="H90" i="11"/>
  <c r="H98" i="11"/>
  <c r="H66" i="11"/>
  <c r="AK106" i="11"/>
  <c r="H85" i="11"/>
  <c r="H93" i="11"/>
  <c r="H101" i="11"/>
  <c r="H86" i="11"/>
  <c r="H94" i="11"/>
  <c r="H102" i="11"/>
  <c r="E105" i="11"/>
  <c r="H60" i="11"/>
  <c r="AB106" i="11"/>
  <c r="G105" i="11"/>
  <c r="H50" i="11"/>
  <c r="V106" i="11"/>
  <c r="H61" i="11"/>
  <c r="H67" i="11"/>
  <c r="H73" i="11"/>
  <c r="W106" i="11"/>
  <c r="AL106" i="11"/>
  <c r="H56" i="11"/>
  <c r="AA106"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F80" i="11"/>
  <c r="K80" i="11" s="1"/>
  <c r="F81" i="11"/>
  <c r="F82" i="11"/>
  <c r="F83" i="11"/>
  <c r="F84" i="11"/>
  <c r="F85" i="11"/>
  <c r="F86" i="11"/>
  <c r="F87" i="11"/>
  <c r="F88" i="11"/>
  <c r="F89" i="11"/>
  <c r="F90" i="11"/>
  <c r="F91" i="11"/>
  <c r="F92" i="11"/>
  <c r="F93" i="11"/>
  <c r="F94" i="11"/>
  <c r="F95" i="11"/>
  <c r="F96" i="11"/>
  <c r="F97" i="11"/>
  <c r="F98" i="11"/>
  <c r="F99" i="11"/>
  <c r="F100" i="11"/>
  <c r="F101" i="11"/>
  <c r="F102" i="11"/>
  <c r="F103" i="11"/>
  <c r="F104" i="11"/>
  <c r="AN106" i="11" l="1"/>
  <c r="AO106" i="11"/>
  <c r="K81" i="11"/>
  <c r="K82" i="11" s="1"/>
  <c r="K83" i="11" s="1"/>
  <c r="K84" i="11" s="1"/>
  <c r="K85" i="11" s="1"/>
  <c r="K86" i="11" s="1"/>
  <c r="K87" i="11" s="1"/>
  <c r="K88" i="11" s="1"/>
  <c r="K89" i="11" s="1"/>
  <c r="K90" i="11" s="1"/>
  <c r="K91" i="11" s="1"/>
  <c r="K92" i="11" s="1"/>
  <c r="K93" i="11" s="1"/>
  <c r="K94" i="11" s="1"/>
  <c r="K95" i="11" s="1"/>
  <c r="K96" i="11" s="1"/>
  <c r="K97" i="11" s="1"/>
  <c r="K98" i="11" s="1"/>
  <c r="K99" i="11" s="1"/>
  <c r="K100" i="11" s="1"/>
  <c r="K101" i="11" s="1"/>
  <c r="K102" i="11" s="1"/>
  <c r="K103" i="11" s="1"/>
  <c r="K104" i="11" s="1"/>
  <c r="K105" i="11" s="1"/>
  <c r="B64" i="1" l="1"/>
  <c r="N42" i="11"/>
  <c r="P44" i="11"/>
  <c r="T47" i="11"/>
  <c r="Y49" i="11"/>
  <c r="Y46" i="11"/>
  <c r="T46" i="11"/>
  <c r="P48" i="11"/>
  <c r="P99" i="11"/>
  <c r="P101" i="11"/>
  <c r="P102" i="11"/>
  <c r="P104" i="11"/>
  <c r="O100" i="11"/>
  <c r="P75" i="11"/>
  <c r="P65" i="11"/>
  <c r="P66" i="11"/>
  <c r="P67" i="11"/>
  <c r="P68" i="11"/>
  <c r="P69" i="11"/>
  <c r="P70" i="11"/>
  <c r="P71" i="11"/>
  <c r="P77" i="11"/>
  <c r="P79" i="11"/>
  <c r="P80" i="11"/>
  <c r="P81" i="11"/>
  <c r="P83" i="11"/>
  <c r="P84" i="11"/>
  <c r="P85" i="11"/>
  <c r="P87" i="11"/>
  <c r="P88" i="11"/>
  <c r="P89" i="11"/>
  <c r="P92" i="11"/>
  <c r="P93" i="11"/>
  <c r="P96" i="11"/>
  <c r="O68" i="11"/>
  <c r="O69" i="11"/>
  <c r="O84" i="11"/>
  <c r="O86" i="11"/>
  <c r="Y45" i="11"/>
  <c r="Y50" i="11"/>
  <c r="Y51" i="11"/>
  <c r="Y53" i="11"/>
  <c r="Y56" i="11"/>
  <c r="Y59" i="11"/>
  <c r="Y60" i="11"/>
  <c r="Y61" i="11"/>
  <c r="Y63" i="11"/>
  <c r="Y65" i="11"/>
  <c r="Y66" i="11"/>
  <c r="Y68" i="11"/>
  <c r="Y71" i="11"/>
  <c r="Y72" i="11"/>
  <c r="Y73" i="11"/>
  <c r="Y74" i="11"/>
  <c r="Y75" i="11"/>
  <c r="Y76" i="11"/>
  <c r="Y77" i="11"/>
  <c r="Y78" i="11"/>
  <c r="Y80" i="11"/>
  <c r="Y81" i="11"/>
  <c r="Y83" i="11"/>
  <c r="Y84" i="11"/>
  <c r="Y85" i="11"/>
  <c r="Y90" i="11"/>
  <c r="Y91" i="11"/>
  <c r="Y92" i="11"/>
  <c r="Y95" i="11"/>
  <c r="Y96" i="11"/>
  <c r="Y97" i="11"/>
  <c r="Y101" i="11"/>
  <c r="Y102" i="11"/>
  <c r="Y103" i="11"/>
  <c r="Y104" i="11"/>
  <c r="AC104" i="11" s="1"/>
  <c r="Y105" i="11"/>
  <c r="AC105" i="11" s="1"/>
  <c r="T49" i="11"/>
  <c r="T50" i="11"/>
  <c r="T52" i="11"/>
  <c r="T53" i="11"/>
  <c r="T44" i="11"/>
  <c r="T45" i="11"/>
  <c r="T54" i="11"/>
  <c r="T55" i="11"/>
  <c r="T60" i="11"/>
  <c r="T63" i="11"/>
  <c r="T66" i="11"/>
  <c r="T67" i="11"/>
  <c r="T69" i="11"/>
  <c r="T72" i="11"/>
  <c r="T75" i="11"/>
  <c r="T78" i="11"/>
  <c r="T79" i="11"/>
  <c r="T81" i="11"/>
  <c r="T83" i="11"/>
  <c r="T89" i="11"/>
  <c r="T90" i="11"/>
  <c r="T91" i="11"/>
  <c r="T97" i="11"/>
  <c r="T101" i="11"/>
  <c r="T105" i="11"/>
  <c r="X105" i="11" s="1"/>
  <c r="T103" i="11"/>
  <c r="Y99" i="11"/>
  <c r="Y100" i="11"/>
  <c r="Y88" i="11"/>
  <c r="Y64" i="11"/>
  <c r="Y89" i="11"/>
  <c r="T104" i="11"/>
  <c r="X104" i="11" s="1"/>
  <c r="X106" i="11" s="1"/>
  <c r="T84" i="11"/>
  <c r="Y87" i="11"/>
  <c r="O83" i="11"/>
  <c r="O95" i="11"/>
  <c r="N99" i="11"/>
  <c r="O78" i="11"/>
  <c r="O74" i="11"/>
  <c r="O85" i="11"/>
  <c r="N91" i="11"/>
  <c r="N77" i="11"/>
  <c r="N71" i="11"/>
  <c r="O67" i="11"/>
  <c r="O102" i="11"/>
  <c r="N94" i="11"/>
  <c r="N92" i="11"/>
  <c r="N85" i="11"/>
  <c r="N74" i="11"/>
  <c r="O80" i="11"/>
  <c r="N53" i="11"/>
  <c r="O77" i="11"/>
  <c r="N76" i="11"/>
  <c r="O73" i="11"/>
  <c r="O87" i="11"/>
  <c r="O43" i="11"/>
  <c r="O91" i="11"/>
  <c r="N83" i="11"/>
  <c r="N81" i="11"/>
  <c r="N97" i="11"/>
  <c r="O53" i="11"/>
  <c r="N69" i="11"/>
  <c r="N82" i="11"/>
  <c r="Y98" i="11"/>
  <c r="Y86" i="11"/>
  <c r="Y62" i="11"/>
  <c r="T102" i="11"/>
  <c r="Y48" i="11"/>
  <c r="T95" i="11"/>
  <c r="T71" i="11"/>
  <c r="T82" i="11"/>
  <c r="T70" i="11"/>
  <c r="T93" i="11"/>
  <c r="Y44" i="11"/>
  <c r="T94" i="11"/>
  <c r="T57" i="11"/>
  <c r="Y79" i="11"/>
  <c r="Y67" i="11"/>
  <c r="Y43" i="11"/>
  <c r="T87" i="11"/>
  <c r="T48" i="11"/>
  <c r="Y55" i="11"/>
  <c r="Y54" i="11"/>
  <c r="Y52" i="11"/>
  <c r="T56" i="11"/>
  <c r="T58" i="11"/>
  <c r="Y42" i="11"/>
  <c r="Y47" i="11"/>
  <c r="T41" i="11"/>
  <c r="Q77" i="11" l="1"/>
  <c r="N90" i="11"/>
  <c r="N73" i="11"/>
  <c r="O72" i="11"/>
  <c r="N100" i="11"/>
  <c r="N89" i="11"/>
  <c r="O94" i="11"/>
  <c r="O66" i="11"/>
  <c r="N101" i="11"/>
  <c r="N72" i="11"/>
  <c r="O70" i="11"/>
  <c r="O101" i="11"/>
  <c r="O71" i="11"/>
  <c r="Q71" i="11" s="1"/>
  <c r="S71" i="11" s="1"/>
  <c r="P97" i="11"/>
  <c r="O75" i="11"/>
  <c r="N95" i="11"/>
  <c r="O65" i="11"/>
  <c r="O103" i="11"/>
  <c r="O89" i="11"/>
  <c r="O81" i="11"/>
  <c r="Q81" i="11" s="1"/>
  <c r="N98" i="11"/>
  <c r="O97" i="11"/>
  <c r="N93" i="11"/>
  <c r="N103" i="11"/>
  <c r="P73" i="11"/>
  <c r="P76" i="11"/>
  <c r="P98" i="11"/>
  <c r="P72" i="11"/>
  <c r="P105" i="11"/>
  <c r="P91" i="11"/>
  <c r="Q91" i="11" s="1"/>
  <c r="P74" i="11"/>
  <c r="Q74" i="11" s="1"/>
  <c r="P90" i="11"/>
  <c r="P103" i="11"/>
  <c r="P95" i="11"/>
  <c r="P94" i="11"/>
  <c r="Q94" i="11" s="1"/>
  <c r="O82" i="11"/>
  <c r="P49" i="11"/>
  <c r="P51" i="11"/>
  <c r="O58" i="11"/>
  <c r="O55" i="11"/>
  <c r="P63" i="11"/>
  <c r="P62" i="11"/>
  <c r="P64" i="11"/>
  <c r="O64" i="11"/>
  <c r="O62" i="11"/>
  <c r="O63" i="11"/>
  <c r="O51" i="11"/>
  <c r="T85" i="11"/>
  <c r="T73" i="11"/>
  <c r="T61" i="11"/>
  <c r="AI46" i="11"/>
  <c r="AI43" i="11"/>
  <c r="AI103" i="11"/>
  <c r="AM103" i="11" s="1"/>
  <c r="T80" i="11"/>
  <c r="T51" i="11"/>
  <c r="Y82" i="11"/>
  <c r="Y70" i="11"/>
  <c r="N70" i="11"/>
  <c r="P100" i="11"/>
  <c r="N86" i="11"/>
  <c r="O52" i="11"/>
  <c r="N84" i="11"/>
  <c r="Q84" i="11" s="1"/>
  <c r="N105" i="11"/>
  <c r="N75" i="11"/>
  <c r="N78" i="11"/>
  <c r="N80" i="11"/>
  <c r="Q80" i="11" s="1"/>
  <c r="S77" i="11"/>
  <c r="I77" i="11"/>
  <c r="N96" i="11"/>
  <c r="O90" i="11"/>
  <c r="N102" i="11"/>
  <c r="Q102" i="11" s="1"/>
  <c r="N88" i="11"/>
  <c r="N79" i="11"/>
  <c r="N104" i="11"/>
  <c r="P86" i="11"/>
  <c r="Q83" i="11"/>
  <c r="P78" i="11"/>
  <c r="Q85" i="11"/>
  <c r="P82" i="11"/>
  <c r="Q69" i="11"/>
  <c r="P57" i="11"/>
  <c r="P56" i="11"/>
  <c r="P47" i="11"/>
  <c r="P41" i="11"/>
  <c r="P55" i="11"/>
  <c r="P54" i="11"/>
  <c r="P53" i="11"/>
  <c r="Q53" i="11" s="1"/>
  <c r="S53" i="11" s="1"/>
  <c r="P45" i="11"/>
  <c r="P43" i="11"/>
  <c r="P50" i="11"/>
  <c r="P61" i="11"/>
  <c r="P60" i="11"/>
  <c r="P42" i="11"/>
  <c r="P59" i="11"/>
  <c r="P58" i="11"/>
  <c r="P52" i="11"/>
  <c r="P46" i="11"/>
  <c r="O47" i="11"/>
  <c r="O61" i="11"/>
  <c r="O44" i="11"/>
  <c r="O46" i="11"/>
  <c r="O57" i="11"/>
  <c r="O59" i="11"/>
  <c r="O60" i="11"/>
  <c r="O45" i="11"/>
  <c r="O56" i="11"/>
  <c r="O48" i="11"/>
  <c r="N43" i="11"/>
  <c r="N65" i="11"/>
  <c r="N64" i="11"/>
  <c r="N48" i="11"/>
  <c r="T59" i="11"/>
  <c r="T68" i="11"/>
  <c r="T98" i="11"/>
  <c r="Y93" i="11"/>
  <c r="Y57" i="11"/>
  <c r="T86" i="11"/>
  <c r="T74" i="11"/>
  <c r="T62" i="11"/>
  <c r="T77" i="11"/>
  <c r="T65" i="11"/>
  <c r="T88" i="11"/>
  <c r="AC106" i="11"/>
  <c r="AI70" i="11"/>
  <c r="T76" i="11"/>
  <c r="T64" i="11"/>
  <c r="Y69" i="11"/>
  <c r="AI68" i="11"/>
  <c r="AI74" i="11"/>
  <c r="AI83" i="11"/>
  <c r="AM83" i="11" s="1"/>
  <c r="AI72" i="11"/>
  <c r="T99" i="11"/>
  <c r="AI77" i="11"/>
  <c r="T96" i="11"/>
  <c r="T43" i="11"/>
  <c r="AI89" i="11"/>
  <c r="AM89" i="11" s="1"/>
  <c r="AI61" i="11"/>
  <c r="Y94" i="11"/>
  <c r="Y58" i="11"/>
  <c r="AI100" i="11"/>
  <c r="AM100" i="11" s="1"/>
  <c r="AI84" i="11"/>
  <c r="AM84" i="11" s="1"/>
  <c r="AI102" i="11"/>
  <c r="AM102" i="11" s="1"/>
  <c r="AI93" i="11"/>
  <c r="AM93" i="11" s="1"/>
  <c r="AI94" i="11"/>
  <c r="AM94" i="11" s="1"/>
  <c r="AI104" i="11"/>
  <c r="AM104" i="11" s="1"/>
  <c r="AI95" i="11"/>
  <c r="AM95" i="11" s="1"/>
  <c r="AI92" i="11"/>
  <c r="AM92" i="11" s="1"/>
  <c r="AI87" i="11"/>
  <c r="AM87" i="11" s="1"/>
  <c r="AI42" i="11"/>
  <c r="AI57" i="11"/>
  <c r="AI105" i="11"/>
  <c r="AM105" i="11" s="1"/>
  <c r="AI71" i="11"/>
  <c r="T100" i="11"/>
  <c r="B56" i="1"/>
  <c r="B21" i="9"/>
  <c r="K7" i="6"/>
  <c r="C11" i="6"/>
  <c r="C9" i="7"/>
  <c r="J7" i="6"/>
  <c r="B57" i="1"/>
  <c r="C12" i="7"/>
  <c r="D8" i="6"/>
  <c r="B23" i="9"/>
  <c r="AO18" i="1"/>
  <c r="C15" i="7"/>
  <c r="C7" i="6"/>
  <c r="D11" i="6"/>
  <c r="D26" i="7"/>
  <c r="J8" i="6"/>
  <c r="H8" i="6"/>
  <c r="D12" i="6"/>
  <c r="K8" i="6"/>
  <c r="D9" i="6"/>
  <c r="C10" i="6"/>
  <c r="I8" i="6"/>
  <c r="B55" i="1"/>
  <c r="B22" i="7"/>
  <c r="B54" i="1"/>
  <c r="D7" i="6"/>
  <c r="C22" i="7"/>
  <c r="F61" i="1"/>
  <c r="C14" i="7"/>
  <c r="C10" i="7"/>
  <c r="C8" i="6"/>
  <c r="D22" i="1"/>
  <c r="C13" i="7"/>
  <c r="T42" i="11"/>
  <c r="AP42" i="11"/>
  <c r="C9" i="6"/>
  <c r="D10" i="6"/>
  <c r="D54" i="1"/>
  <c r="F64" i="1"/>
  <c r="B36" i="1"/>
  <c r="B63" i="1"/>
  <c r="AB18" i="1"/>
  <c r="AB6" i="1"/>
  <c r="F36" i="1"/>
  <c r="F35" i="1"/>
  <c r="F33" i="1"/>
  <c r="B37" i="1"/>
  <c r="D37" i="1"/>
  <c r="D32" i="1"/>
  <c r="D35" i="1"/>
  <c r="B33" i="1"/>
  <c r="B35" i="1"/>
  <c r="B31" i="1"/>
  <c r="D33" i="1"/>
  <c r="D31" i="1"/>
  <c r="B34" i="1"/>
  <c r="B32" i="1"/>
  <c r="D20" i="1"/>
  <c r="D34" i="1"/>
  <c r="D36" i="1"/>
  <c r="B22" i="1"/>
  <c r="F34" i="1"/>
  <c r="Q97" i="11" l="1"/>
  <c r="Q72" i="11"/>
  <c r="S72" i="11" s="1"/>
  <c r="I71" i="11"/>
  <c r="Q75" i="11"/>
  <c r="S75" i="11" s="1"/>
  <c r="Q82" i="11"/>
  <c r="S82" i="11" s="1"/>
  <c r="Q73" i="11"/>
  <c r="S73" i="11" s="1"/>
  <c r="Q101" i="11"/>
  <c r="Q70" i="11"/>
  <c r="S70" i="11" s="1"/>
  <c r="Q100" i="11"/>
  <c r="S100" i="11" s="1"/>
  <c r="Q89" i="11"/>
  <c r="Q43" i="11"/>
  <c r="O76" i="11"/>
  <c r="Q76" i="11" s="1"/>
  <c r="O79" i="11"/>
  <c r="Q79" i="11" s="1"/>
  <c r="S79" i="11" s="1"/>
  <c r="O96" i="11"/>
  <c r="Q96" i="11" s="1"/>
  <c r="O88" i="11"/>
  <c r="Q88" i="11" s="1"/>
  <c r="Q86" i="11"/>
  <c r="I86" i="11" s="1"/>
  <c r="I91" i="11"/>
  <c r="S91" i="11"/>
  <c r="Q65" i="11"/>
  <c r="S65" i="11" s="1"/>
  <c r="Q78" i="11"/>
  <c r="S78" i="11" s="1"/>
  <c r="Q95" i="11"/>
  <c r="S95" i="11" s="1"/>
  <c r="Q90" i="11"/>
  <c r="S90" i="11" s="1"/>
  <c r="N68" i="11"/>
  <c r="Q68" i="11" s="1"/>
  <c r="S68" i="11" s="1"/>
  <c r="Q103" i="11"/>
  <c r="Q64" i="11"/>
  <c r="I64" i="11" s="1"/>
  <c r="O49" i="11"/>
  <c r="O50" i="11"/>
  <c r="O41" i="11"/>
  <c r="AP46" i="11"/>
  <c r="AI82" i="11"/>
  <c r="AM82" i="11" s="1"/>
  <c r="AI41" i="11"/>
  <c r="Y106" i="11"/>
  <c r="S80" i="11"/>
  <c r="I80" i="11"/>
  <c r="S84" i="11"/>
  <c r="I84" i="11"/>
  <c r="S83" i="11"/>
  <c r="I83" i="11"/>
  <c r="S81" i="11"/>
  <c r="I81" i="11"/>
  <c r="S69" i="11"/>
  <c r="I69" i="11"/>
  <c r="S85" i="11"/>
  <c r="I85" i="11"/>
  <c r="S97" i="11"/>
  <c r="I97" i="11"/>
  <c r="S94" i="11"/>
  <c r="I94" i="11"/>
  <c r="I100" i="11"/>
  <c r="S74" i="11"/>
  <c r="I74" i="11"/>
  <c r="S102" i="11"/>
  <c r="I102" i="11"/>
  <c r="P106" i="11"/>
  <c r="Q48" i="11"/>
  <c r="S48" i="11" s="1"/>
  <c r="O42" i="11"/>
  <c r="Q42" i="11" s="1"/>
  <c r="S42" i="11" s="1"/>
  <c r="O54" i="11"/>
  <c r="N62" i="11"/>
  <c r="Q62" i="11" s="1"/>
  <c r="N63" i="11"/>
  <c r="Q63" i="11" s="1"/>
  <c r="N47" i="11"/>
  <c r="Q47" i="11" s="1"/>
  <c r="S47" i="11" s="1"/>
  <c r="N56" i="11"/>
  <c r="Q56" i="11" s="1"/>
  <c r="N66" i="11"/>
  <c r="Q66" i="11" s="1"/>
  <c r="N67" i="11"/>
  <c r="Q67" i="11" s="1"/>
  <c r="N52" i="11"/>
  <c r="Q52" i="11" s="1"/>
  <c r="N45" i="11"/>
  <c r="Q45" i="11" s="1"/>
  <c r="S45" i="11" s="1"/>
  <c r="N61" i="11"/>
  <c r="Q61" i="11" s="1"/>
  <c r="N41" i="11"/>
  <c r="N49" i="11"/>
  <c r="N54" i="11"/>
  <c r="N55" i="11"/>
  <c r="Q55" i="11" s="1"/>
  <c r="N50" i="11"/>
  <c r="N59" i="11"/>
  <c r="Q59" i="11" s="1"/>
  <c r="N51" i="11"/>
  <c r="Q51" i="11" s="1"/>
  <c r="N57" i="11"/>
  <c r="Q57" i="11" s="1"/>
  <c r="N46" i="11"/>
  <c r="Q46" i="11" s="1"/>
  <c r="S46" i="11" s="1"/>
  <c r="N60" i="11"/>
  <c r="Q60" i="11" s="1"/>
  <c r="N58" i="11"/>
  <c r="Q58" i="11" s="1"/>
  <c r="AI62" i="11"/>
  <c r="D27" i="7"/>
  <c r="BJ6" i="1"/>
  <c r="W10" i="1" s="1"/>
  <c r="BK18" i="1"/>
  <c r="V21" i="1" s="1"/>
  <c r="B28" i="7"/>
  <c r="C7" i="7"/>
  <c r="C6" i="7"/>
  <c r="D28" i="7"/>
  <c r="B27" i="7"/>
  <c r="AI55" i="11"/>
  <c r="AP62" i="11"/>
  <c r="AP43" i="11"/>
  <c r="AP89" i="11"/>
  <c r="AP100" i="11"/>
  <c r="AI56" i="11"/>
  <c r="AI96" i="11"/>
  <c r="AM96" i="11" s="1"/>
  <c r="AI86" i="11"/>
  <c r="AM86" i="11" s="1"/>
  <c r="AP68" i="11"/>
  <c r="AP83" i="11"/>
  <c r="AI78" i="11"/>
  <c r="AI63" i="11"/>
  <c r="AI85" i="11"/>
  <c r="AM85" i="11" s="1"/>
  <c r="AI45" i="11"/>
  <c r="AP102" i="11"/>
  <c r="AI76" i="11"/>
  <c r="AI88" i="11"/>
  <c r="AM88" i="11" s="1"/>
  <c r="AP104" i="11"/>
  <c r="AP41" i="11"/>
  <c r="AI64" i="11"/>
  <c r="AP105" i="11"/>
  <c r="AI81" i="11"/>
  <c r="AM81" i="11" s="1"/>
  <c r="AI50" i="11"/>
  <c r="AP70" i="11"/>
  <c r="AI97" i="11"/>
  <c r="AM97" i="11" s="1"/>
  <c r="AI47" i="11"/>
  <c r="AI48" i="11"/>
  <c r="AI99" i="11"/>
  <c r="AM99" i="11" s="1"/>
  <c r="AP84" i="11"/>
  <c r="AP94" i="11"/>
  <c r="AI49" i="11"/>
  <c r="AI90" i="11"/>
  <c r="AM90" i="11" s="1"/>
  <c r="AP74" i="11"/>
  <c r="AP72" i="11"/>
  <c r="AP71" i="11"/>
  <c r="AI58" i="11"/>
  <c r="AP87" i="11"/>
  <c r="AI52" i="11"/>
  <c r="AI98" i="11"/>
  <c r="AM98" i="11" s="1"/>
  <c r="AI69" i="11"/>
  <c r="AI101" i="11"/>
  <c r="AM101" i="11" s="1"/>
  <c r="AP95" i="11"/>
  <c r="AP103" i="11"/>
  <c r="AP93" i="11"/>
  <c r="AI91" i="11"/>
  <c r="AM91" i="11" s="1"/>
  <c r="S43" i="11"/>
  <c r="I90" i="11" l="1"/>
  <c r="I72" i="11"/>
  <c r="I75" i="11"/>
  <c r="I82" i="11"/>
  <c r="S86" i="11"/>
  <c r="I73" i="11"/>
  <c r="I65" i="11"/>
  <c r="S101" i="11"/>
  <c r="I101" i="11"/>
  <c r="S96" i="11"/>
  <c r="I96" i="11"/>
  <c r="I70" i="11"/>
  <c r="I89" i="11"/>
  <c r="S89" i="11"/>
  <c r="S76" i="11"/>
  <c r="I76" i="11"/>
  <c r="O92" i="11"/>
  <c r="Q92" i="11" s="1"/>
  <c r="O93" i="11"/>
  <c r="Q93" i="11" s="1"/>
  <c r="O105" i="11"/>
  <c r="Q105" i="11" s="1"/>
  <c r="I88" i="11"/>
  <c r="S88" i="11"/>
  <c r="I95" i="11"/>
  <c r="N87" i="11"/>
  <c r="Q87" i="11" s="1"/>
  <c r="O99" i="11"/>
  <c r="Q99" i="11" s="1"/>
  <c r="O98" i="11"/>
  <c r="Q98" i="11" s="1"/>
  <c r="I68" i="11"/>
  <c r="O104" i="11"/>
  <c r="Q104" i="11" s="1"/>
  <c r="I103" i="11"/>
  <c r="S103" i="11"/>
  <c r="S64" i="11"/>
  <c r="Q49" i="11"/>
  <c r="S49" i="11" s="1"/>
  <c r="Q50" i="11"/>
  <c r="S50" i="11" s="1"/>
  <c r="Q54" i="11"/>
  <c r="S54" i="11" s="1"/>
  <c r="S63" i="11"/>
  <c r="I63" i="11"/>
  <c r="S62" i="11"/>
  <c r="I62" i="11"/>
  <c r="S67" i="11"/>
  <c r="I67" i="11"/>
  <c r="S66" i="11"/>
  <c r="I66" i="11"/>
  <c r="S56" i="11"/>
  <c r="S57" i="11"/>
  <c r="S52" i="11"/>
  <c r="N44" i="11"/>
  <c r="Q44" i="11" s="1"/>
  <c r="S44" i="11" s="1"/>
  <c r="S51" i="11"/>
  <c r="S59" i="11"/>
  <c r="Q41" i="11"/>
  <c r="S58" i="11"/>
  <c r="S60" i="11"/>
  <c r="S55" i="11"/>
  <c r="S61" i="11"/>
  <c r="I61" i="11"/>
  <c r="AP57" i="11"/>
  <c r="AP77" i="11"/>
  <c r="AP61" i="11"/>
  <c r="AI66" i="11"/>
  <c r="AI73" i="11"/>
  <c r="V6" i="1"/>
  <c r="AI51" i="11"/>
  <c r="AI79" i="11"/>
  <c r="T92" i="11"/>
  <c r="T106" i="11" s="1"/>
  <c r="AP91" i="11"/>
  <c r="AI59" i="11"/>
  <c r="AP82" i="11"/>
  <c r="AP47" i="11"/>
  <c r="AP101" i="11"/>
  <c r="AP58" i="11"/>
  <c r="AP85" i="11"/>
  <c r="AP69" i="11"/>
  <c r="AI60" i="11"/>
  <c r="AP88" i="11"/>
  <c r="AP96" i="11"/>
  <c r="AP99" i="11"/>
  <c r="AP63" i="11"/>
  <c r="AP86" i="11"/>
  <c r="AI80" i="11"/>
  <c r="AM80" i="11" s="1"/>
  <c r="AM106" i="11" s="1"/>
  <c r="AP106" i="11" s="1"/>
  <c r="AP64" i="11"/>
  <c r="AP98" i="11"/>
  <c r="AP66" i="11"/>
  <c r="AP48" i="11"/>
  <c r="AP78" i="11"/>
  <c r="AP90" i="11"/>
  <c r="AP76" i="11"/>
  <c r="AI75" i="11"/>
  <c r="AP49" i="11"/>
  <c r="AP97" i="11"/>
  <c r="AP73" i="11"/>
  <c r="AP81" i="11"/>
  <c r="AI44" i="11"/>
  <c r="C12" i="6"/>
  <c r="I105" i="11" l="1"/>
  <c r="S105" i="11"/>
  <c r="I93" i="11"/>
  <c r="S93" i="11"/>
  <c r="S92" i="11"/>
  <c r="I92" i="11"/>
  <c r="S87" i="11"/>
  <c r="I87" i="11"/>
  <c r="S104" i="11"/>
  <c r="I104" i="11"/>
  <c r="O106" i="11"/>
  <c r="S98" i="11"/>
  <c r="I98" i="11"/>
  <c r="S99" i="11"/>
  <c r="I99" i="11"/>
  <c r="N106" i="11"/>
  <c r="I41" i="11"/>
  <c r="I42" i="11" s="1"/>
  <c r="I43" i="11" s="1"/>
  <c r="I44" i="11" s="1"/>
  <c r="I45" i="11" s="1"/>
  <c r="I46" i="11" s="1"/>
  <c r="I47" i="11" s="1"/>
  <c r="I48" i="11" s="1"/>
  <c r="I49" i="11" s="1"/>
  <c r="I50" i="11" s="1"/>
  <c r="I51" i="11" s="1"/>
  <c r="I52" i="11" s="1"/>
  <c r="I53" i="11" s="1"/>
  <c r="I54" i="11" s="1"/>
  <c r="I55" i="11" s="1"/>
  <c r="I56" i="11" s="1"/>
  <c r="I57" i="11" s="1"/>
  <c r="I58" i="11" s="1"/>
  <c r="I59" i="11" s="1"/>
  <c r="I60" i="11" s="1"/>
  <c r="S41" i="11"/>
  <c r="S106" i="11" s="1"/>
  <c r="Q106" i="11"/>
  <c r="AI67" i="11"/>
  <c r="AI65" i="11"/>
  <c r="AI54" i="11"/>
  <c r="AI53" i="11"/>
  <c r="AP92" i="11"/>
  <c r="AP79" i="11"/>
  <c r="AP59" i="11"/>
  <c r="AP75" i="11"/>
  <c r="AP80" i="11"/>
  <c r="AP60" i="11"/>
  <c r="AP44" i="11"/>
  <c r="AP65" i="11" l="1"/>
  <c r="AP67" i="11"/>
  <c r="AI106" i="11"/>
  <c r="D56" i="1" l="1"/>
  <c r="C69" i="1" l="1"/>
  <c r="AB24" i="1"/>
  <c r="C16" i="7"/>
  <c r="AO24" i="1"/>
  <c r="AH28" i="1"/>
  <c r="C11" i="7"/>
  <c r="C8" i="7"/>
  <c r="M25" i="1"/>
  <c r="V24" i="1" l="1"/>
  <c r="W28" i="1"/>
  <c r="L45" i="11"/>
  <c r="L47" i="11"/>
  <c r="AP55" i="11"/>
  <c r="AP56" i="11"/>
  <c r="AP45" i="11"/>
  <c r="AP50" i="11"/>
  <c r="AP52" i="11"/>
  <c r="AP51" i="11"/>
  <c r="J45" i="11"/>
  <c r="AP54" i="11"/>
  <c r="AP53" i="11"/>
  <c r="L46" i="11" l="1"/>
  <c r="J46" i="11" l="1"/>
  <c r="L48" i="11"/>
  <c r="L49" i="11" l="1"/>
  <c r="J47" i="11"/>
  <c r="J48" i="11" l="1"/>
  <c r="L50" i="11"/>
  <c r="L51" i="11" l="1"/>
  <c r="J49" i="11"/>
  <c r="J50" i="11" l="1"/>
  <c r="L52" i="11"/>
  <c r="L53" i="11" l="1"/>
  <c r="J51" i="11"/>
  <c r="J52" i="11" l="1"/>
  <c r="L54" i="11"/>
  <c r="L55" i="11" l="1"/>
  <c r="J53" i="11"/>
  <c r="J54" i="11" l="1"/>
  <c r="L56" i="11"/>
  <c r="L57" i="11" l="1"/>
  <c r="J55" i="11"/>
  <c r="J56" i="11" l="1"/>
  <c r="L58" i="11"/>
  <c r="L59" i="11" l="1"/>
  <c r="J57" i="11"/>
  <c r="J58" i="11" l="1"/>
  <c r="L60" i="11"/>
  <c r="B40" i="9"/>
  <c r="B25" i="10"/>
  <c r="L61" i="11" l="1"/>
  <c r="M8" i="1"/>
  <c r="J59" i="11"/>
  <c r="J60" i="11" l="1"/>
  <c r="E25" i="10"/>
  <c r="C40" i="9"/>
  <c r="M20" i="1"/>
  <c r="L62" i="11"/>
  <c r="L63" i="11" l="1"/>
  <c r="J61" i="11"/>
  <c r="J62" i="11" l="1"/>
  <c r="L64" i="11"/>
  <c r="L65" i="11" l="1"/>
  <c r="J63" i="11"/>
  <c r="J64" i="11" l="1"/>
  <c r="L66" i="11"/>
  <c r="L67" i="11" l="1"/>
  <c r="J65" i="11"/>
  <c r="J66" i="11" l="1"/>
  <c r="L68" i="11"/>
  <c r="L69" i="11" l="1"/>
  <c r="J67" i="11"/>
  <c r="J68" i="11" l="1"/>
  <c r="L70" i="11"/>
  <c r="L71" i="11" l="1"/>
  <c r="J69" i="11"/>
  <c r="J70" i="11" l="1"/>
  <c r="J71" i="11" l="1"/>
  <c r="J72" i="11" l="1"/>
  <c r="J73" i="11" l="1"/>
  <c r="J74" i="11" l="1"/>
  <c r="J75" i="11" l="1"/>
  <c r="J76" i="11" l="1"/>
  <c r="J77" i="11" l="1"/>
  <c r="J78" i="11" l="1"/>
  <c r="J79" i="11" l="1"/>
  <c r="J80" i="11" l="1"/>
  <c r="J81" i="11" l="1"/>
  <c r="J82" i="11" l="1"/>
  <c r="J83" i="11" l="1"/>
  <c r="J84" i="11" l="1"/>
  <c r="J85" i="11" l="1"/>
  <c r="J86" i="11" l="1"/>
  <c r="J87" i="11" l="1"/>
  <c r="J88" i="11" l="1"/>
  <c r="J89" i="11" l="1"/>
  <c r="J90" i="11" l="1"/>
  <c r="J91" i="11" l="1"/>
  <c r="J92" i="11" l="1"/>
  <c r="J93" i="11" l="1"/>
  <c r="J94" i="11" l="1"/>
  <c r="J95" i="11" l="1"/>
  <c r="J96" i="11" l="1"/>
  <c r="J97" i="11" l="1"/>
  <c r="J98" i="11" l="1"/>
  <c r="J99" i="11" l="1"/>
  <c r="J100" i="11" l="1"/>
  <c r="J101" i="11" l="1"/>
  <c r="J102" i="11" l="1"/>
  <c r="J103" i="11" l="1"/>
  <c r="J104" i="11" l="1"/>
  <c r="J105"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ORS-CHENGOFF</author>
  </authors>
  <commentList>
    <comment ref="AO6" authorId="0" shapeId="0" xr:uid="{7103E401-36C9-40E1-8030-2A5693F25205}">
      <text>
        <r>
          <rPr>
            <b/>
            <sz val="9"/>
            <color indexed="81"/>
            <rFont val="Tahoma"/>
            <family val="2"/>
          </rPr>
          <t>ORS-CHENGOFF:</t>
        </r>
        <r>
          <rPr>
            <sz val="9"/>
            <color indexed="81"/>
            <rFont val="Tahoma"/>
            <family val="2"/>
          </rPr>
          <t xml:space="preserve">
always 0. DG never on VLSFO
</t>
        </r>
      </text>
    </comment>
    <comment ref="BJ6" authorId="0" shapeId="0" xr:uid="{F5FE3FEF-AE7F-4FAE-A98E-EB9041A2654D}">
      <text>
        <r>
          <rPr>
            <b/>
            <sz val="9"/>
            <color indexed="81"/>
            <rFont val="Tahoma"/>
            <family val="2"/>
          </rPr>
          <t>ORS-CHENGOFF:</t>
        </r>
        <r>
          <rPr>
            <sz val="9"/>
            <color indexed="81"/>
            <rFont val="Tahoma"/>
            <family val="2"/>
          </rPr>
          <t xml:space="preserve">
EITHER LSMGO or VLSFO
CHECK WHAT KING OF FUEL WAS USED ON BOILERS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ORS-CHENGOFF</author>
  </authors>
  <commentList>
    <comment ref="C16" authorId="0" shapeId="0" xr:uid="{022C472E-E9A7-4422-8958-CBDF0B784C19}">
      <text>
        <r>
          <rPr>
            <b/>
            <sz val="9"/>
            <color indexed="81"/>
            <rFont val="Tahoma"/>
            <family val="2"/>
          </rPr>
          <t>ORS-CHENGOFF:</t>
        </r>
        <r>
          <rPr>
            <sz val="9"/>
            <color indexed="81"/>
            <rFont val="Tahoma"/>
            <family val="2"/>
          </rPr>
          <t xml:space="preserve">
if running bolier 1</t>
        </r>
      </text>
    </comment>
    <comment ref="D16" authorId="0" shapeId="0" xr:uid="{35ACC154-4C28-4D31-BC2A-CA30C7C1AEBF}">
      <text>
        <r>
          <rPr>
            <b/>
            <sz val="9"/>
            <color indexed="81"/>
            <rFont val="Tahoma"/>
            <family val="2"/>
          </rPr>
          <t>ORS-CHENGOFF:</t>
        </r>
        <r>
          <rPr>
            <sz val="9"/>
            <color indexed="81"/>
            <rFont val="Tahoma"/>
            <family val="2"/>
          </rPr>
          <t xml:space="preserve">
if running boiler 2</t>
        </r>
      </text>
    </comment>
    <comment ref="C17" authorId="0" shapeId="0" xr:uid="{3D70E31C-A8CA-4093-AFF9-B33D81EAC096}">
      <text>
        <r>
          <rPr>
            <b/>
            <sz val="9"/>
            <color indexed="81"/>
            <rFont val="Tahoma"/>
            <family val="2"/>
          </rPr>
          <t>ORS-CHENGOFF:</t>
        </r>
        <r>
          <rPr>
            <sz val="9"/>
            <color indexed="81"/>
            <rFont val="Tahoma"/>
            <family val="2"/>
          </rPr>
          <t xml:space="preserve">
if running boiler 1</t>
        </r>
      </text>
    </comment>
    <comment ref="D17" authorId="0" shapeId="0" xr:uid="{43BC65E6-02EA-40ED-94B0-C4712C55C4F3}">
      <text>
        <r>
          <rPr>
            <b/>
            <sz val="9"/>
            <color indexed="81"/>
            <rFont val="Tahoma"/>
            <family val="2"/>
          </rPr>
          <t>ORS-CHENGOFF:</t>
        </r>
        <r>
          <rPr>
            <sz val="9"/>
            <color indexed="81"/>
            <rFont val="Tahoma"/>
            <family val="2"/>
          </rPr>
          <t xml:space="preserve">
if running bolier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ORS-CHENGOFF</author>
  </authors>
  <commentList>
    <comment ref="C6" authorId="0" shapeId="0" xr:uid="{92F7E8E7-D125-4EB8-9AFE-3153156182C7}">
      <text>
        <r>
          <rPr>
            <b/>
            <sz val="9"/>
            <color indexed="81"/>
            <rFont val="Tahoma"/>
            <family val="2"/>
          </rPr>
          <t>ORS-CHENGOFF:</t>
        </r>
        <r>
          <rPr>
            <sz val="9"/>
            <color indexed="81"/>
            <rFont val="Tahoma"/>
            <family val="2"/>
          </rPr>
          <t xml:space="preserve">
CHECK IF BLRS are UNDER LSMGO OR UNDER VLSFO
</t>
        </r>
      </text>
    </comment>
    <comment ref="C7" authorId="0" shapeId="0" xr:uid="{4F0F17DA-FCF0-4BC4-A8F7-D6FE242A721D}">
      <text>
        <r>
          <rPr>
            <b/>
            <sz val="9"/>
            <color indexed="81"/>
            <rFont val="Tahoma"/>
            <family val="2"/>
          </rPr>
          <t>ORS-CHENGOFF:</t>
        </r>
        <r>
          <rPr>
            <sz val="9"/>
            <color indexed="81"/>
            <rFont val="Tahoma"/>
            <family val="2"/>
          </rPr>
          <t xml:space="preserve">
CHECK IF BLRS are UNDER LSMGO OR UNDER VLSFO</t>
        </r>
      </text>
    </comment>
    <comment ref="C12" authorId="0" shapeId="0" xr:uid="{5294F3D7-0130-4516-8FD8-DF50A58FFD8F}">
      <text>
        <r>
          <rPr>
            <b/>
            <sz val="9"/>
            <color indexed="81"/>
            <rFont val="Tahoma"/>
            <family val="2"/>
          </rPr>
          <t>ORS-CHENGOFF:</t>
        </r>
        <r>
          <rPr>
            <sz val="9"/>
            <color indexed="81"/>
            <rFont val="Tahoma"/>
            <family val="2"/>
          </rPr>
          <t xml:space="preserve">
CHECK IF ME is UNDER LSMGO OR UNDER VLSFO
</t>
        </r>
      </text>
    </comment>
    <comment ref="C13" authorId="0" shapeId="0" xr:uid="{CB90ADEE-C4A5-43D9-8B87-03FC055F4FAA}">
      <text>
        <r>
          <rPr>
            <b/>
            <sz val="9"/>
            <color indexed="81"/>
            <rFont val="Tahoma"/>
            <family val="2"/>
          </rPr>
          <t>ORS-CHENGOFF:</t>
        </r>
        <r>
          <rPr>
            <sz val="9"/>
            <color indexed="81"/>
            <rFont val="Tahoma"/>
            <family val="2"/>
          </rPr>
          <t xml:space="preserve">
CHECK IF ME is UNDER LSMGO OR UNDER VLSFO
</t>
        </r>
      </text>
    </comment>
    <comment ref="C14" authorId="0" shapeId="0" xr:uid="{153CE58B-8A81-4C41-A834-247B5DEB8F5E}">
      <text>
        <r>
          <rPr>
            <b/>
            <sz val="9"/>
            <color indexed="81"/>
            <rFont val="Tahoma"/>
            <family val="2"/>
          </rPr>
          <t>ORS-CHENGOFF:</t>
        </r>
        <r>
          <rPr>
            <sz val="9"/>
            <color indexed="81"/>
            <rFont val="Tahoma"/>
            <family val="2"/>
          </rPr>
          <t xml:space="preserve">
CHECK IF ME is UNDER LSMGO OR UNDER VLSFO
</t>
        </r>
      </text>
    </comment>
    <comment ref="C15" authorId="0" shapeId="0" xr:uid="{22D71770-A0A5-4B0B-92AF-E8C3A284D1DD}">
      <text>
        <r>
          <rPr>
            <b/>
            <sz val="9"/>
            <color indexed="81"/>
            <rFont val="Tahoma"/>
            <family val="2"/>
          </rPr>
          <t>ORS-CHENGOFF:</t>
        </r>
        <r>
          <rPr>
            <sz val="9"/>
            <color indexed="81"/>
            <rFont val="Tahoma"/>
            <family val="2"/>
          </rPr>
          <t xml:space="preserve">
CHECK IF ME is UNDER LSMGO OR UNDER VLSFO
</t>
        </r>
      </text>
    </comment>
    <comment ref="B28" authorId="0" shapeId="0" xr:uid="{1C7E320F-8A9D-4C22-AD72-F79F80340AE6}">
      <text>
        <r>
          <rPr>
            <b/>
            <sz val="9"/>
            <color indexed="81"/>
            <rFont val="Tahoma"/>
            <family val="2"/>
          </rPr>
          <t>ORS-CHENGOFF:</t>
        </r>
        <r>
          <rPr>
            <sz val="9"/>
            <color indexed="81"/>
            <rFont val="Tahoma"/>
            <family val="2"/>
          </rPr>
          <t xml:space="preserve">
consumed if under cargo operation, otherwise this is 0</t>
        </r>
      </text>
    </comment>
    <comment ref="D28" authorId="0" shapeId="0" xr:uid="{BF97CA07-F5B8-4293-B8BB-F3C895AC83AA}">
      <text>
        <r>
          <rPr>
            <b/>
            <sz val="9"/>
            <color indexed="81"/>
            <rFont val="Tahoma"/>
            <family val="2"/>
          </rPr>
          <t>ORS-CHENGOFF:</t>
        </r>
        <r>
          <rPr>
            <sz val="9"/>
            <color indexed="81"/>
            <rFont val="Tahoma"/>
            <family val="2"/>
          </rPr>
          <t xml:space="preserve">
consumed if under cargo operation, otherwise this is 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Ramsden, Charlie</author>
  </authors>
  <commentList>
    <comment ref="H40" authorId="0" shapeId="0" xr:uid="{77711488-2B0D-423B-A159-65ABE0F6FAF5}">
      <text>
        <r>
          <rPr>
            <b/>
            <sz val="9"/>
            <color indexed="81"/>
            <rFont val="Tahoma"/>
            <family val="2"/>
          </rPr>
          <t>Takes input from Closing CTS</t>
        </r>
      </text>
    </comment>
    <comment ref="I40" authorId="0" shapeId="0" xr:uid="{158E9A13-C654-48DB-A352-07777139BE71}">
      <text>
        <r>
          <rPr>
            <b/>
            <sz val="9"/>
            <color indexed="81"/>
            <rFont val="Tahoma"/>
            <family val="2"/>
          </rPr>
          <t>Takes input from Closing CTS</t>
        </r>
      </text>
    </comment>
  </commentList>
</comments>
</file>

<file path=xl/sharedStrings.xml><?xml version="1.0" encoding="utf-8"?>
<sst xmlns="http://schemas.openxmlformats.org/spreadsheetml/2006/main" count="1045" uniqueCount="443">
  <si>
    <t/>
  </si>
  <si>
    <t>BP Noon Report (TC LNG) - Auto</t>
  </si>
  <si>
    <t>Vessel Name:ORION MONET</t>
  </si>
  <si>
    <t>Location:In Port</t>
  </si>
  <si>
    <t>Latitude:36 3' 54" N</t>
  </si>
  <si>
    <t>Voyage Number:23006</t>
  </si>
  <si>
    <t>Longitude:0 0' 6" W</t>
  </si>
  <si>
    <t>Port:ARZEW</t>
  </si>
  <si>
    <t>Port ETD:12/10/2023</t>
  </si>
  <si>
    <t xml:space="preserve">Anchor Start Date Time: </t>
  </si>
  <si>
    <t>Anchor End Date Time:</t>
  </si>
  <si>
    <t>Idle/Drifting Start Date Time:07/10/202318:00GMT+1:00</t>
  </si>
  <si>
    <t>Idle/Drifting End Date Time:</t>
  </si>
  <si>
    <t>Ships Clocks adjusted (UTC+1)</t>
  </si>
  <si>
    <t>07.10.2023</t>
  </si>
  <si>
    <t>1730 hrs: EOSP</t>
  </si>
  <si>
    <t>1730 hrs: FREE PRATIQUE GRANTED</t>
  </si>
  <si>
    <t>1800 hrs: NOA for Loading Tendered</t>
  </si>
  <si>
    <t xml:space="preserve">1800 hrs: Commenced Drifting </t>
  </si>
  <si>
    <t>CP / Ordered Speed [kn]:</t>
  </si>
  <si>
    <t>Fwd Draft [m]:</t>
  </si>
  <si>
    <t>Mid Draft [m]:</t>
  </si>
  <si>
    <t>Aft Draft [m]:</t>
  </si>
  <si>
    <t>Trim:</t>
  </si>
  <si>
    <t>Displacement [MT]:</t>
  </si>
  <si>
    <t>DWT [MT]:</t>
  </si>
  <si>
    <t>ME1 KWhrs:</t>
  </si>
  <si>
    <t>ME2 KWhrs:</t>
  </si>
  <si>
    <t>Generator 1 KWhrs:</t>
  </si>
  <si>
    <t>Generator 2 KWhrs:</t>
  </si>
  <si>
    <t>Generator 3 KWhrs:</t>
  </si>
  <si>
    <t>Generator 4 KWhrs:</t>
  </si>
  <si>
    <t>Incinerator Hours:</t>
  </si>
  <si>
    <t>Fuel TypeME1ME2</t>
  </si>
  <si>
    <t>AE1AE2</t>
  </si>
  <si>
    <t>AE3</t>
  </si>
  <si>
    <t>AE4</t>
  </si>
  <si>
    <t>LNG (M3)</t>
  </si>
  <si>
    <t>VLF (MT)</t>
  </si>
  <si>
    <t>ULF (MT)</t>
  </si>
  <si>
    <t>MGO (MT)</t>
  </si>
  <si>
    <t>LGO (MT)</t>
  </si>
  <si>
    <t>1. Leave blank for any engine not available</t>
  </si>
  <si>
    <t>2. LNG value should be an M3 value converted from MT</t>
  </si>
  <si>
    <t>Eng Breakdown</t>
  </si>
  <si>
    <t>Propulsion</t>
  </si>
  <si>
    <t>Maneuver</t>
  </si>
  <si>
    <t>Deballast</t>
  </si>
  <si>
    <t>Idle/Anchor</t>
  </si>
  <si>
    <t>Boiler</t>
  </si>
  <si>
    <t>Reliq Plant</t>
  </si>
  <si>
    <t>GCU/Steam Dump</t>
  </si>
  <si>
    <t>Other</t>
  </si>
  <si>
    <t>Adj.</t>
  </si>
  <si>
    <t>Total</t>
  </si>
  <si>
    <t>ME1 System Oil Consumption:</t>
  </si>
  <si>
    <t>ME2 System Oil Consumption:</t>
  </si>
  <si>
    <t>Water</t>
  </si>
  <si>
    <t>Distilled Water Received:</t>
  </si>
  <si>
    <t>Fresh Water Received:</t>
  </si>
  <si>
    <t>Distilled Water Produced:</t>
  </si>
  <si>
    <t>Fresh Water Produced:</t>
  </si>
  <si>
    <t>Slops ROB:</t>
  </si>
  <si>
    <t>LNG ROB in MT:</t>
  </si>
  <si>
    <r>
      <rPr>
        <sz val="18.5"/>
        <color rgb="FFFFFFFF"/>
        <rFont val="Arial"/>
        <family val="2"/>
      </rPr>
      <t>ves</t>
    </r>
    <r>
      <rPr>
        <sz val="18.5"/>
        <color rgb="FFBADDED"/>
        <rFont val="Arial"/>
        <family val="2"/>
      </rPr>
      <t xml:space="preserve">link
</t>
    </r>
    <r>
      <rPr>
        <sz val="7"/>
        <color rgb="FFEDED99"/>
        <rFont val="Arial"/>
        <family val="2"/>
      </rPr>
      <t>maritime data on demand</t>
    </r>
  </si>
  <si>
    <r>
      <rPr>
        <b/>
        <sz val="12"/>
        <color rgb="FFFFFFFF"/>
        <rFont val="Verdana"/>
        <family val="2"/>
      </rPr>
      <t xml:space="preserve">Distance And Vessel </t>
    </r>
  </si>
  <si>
    <r>
      <rPr>
        <b/>
        <sz val="12"/>
        <color rgb="FFFFFFFF"/>
        <rFont val="Verdana"/>
        <family val="2"/>
      </rPr>
      <t>Weather</t>
    </r>
  </si>
  <si>
    <t>Steaming Hours:</t>
  </si>
  <si>
    <t>Heading:</t>
  </si>
  <si>
    <t>Slip %:</t>
  </si>
  <si>
    <t>Ballast [MT]:</t>
  </si>
  <si>
    <t>Seawater Density [MT/M3]:</t>
  </si>
  <si>
    <t>Cargo Weight [MT]:</t>
  </si>
  <si>
    <t>Reported Speed [kn]:</t>
  </si>
  <si>
    <t>Observed Distance [nm]:</t>
  </si>
  <si>
    <t>Engine Distance [nm]:</t>
  </si>
  <si>
    <t>Logged Distance [nm]:</t>
  </si>
  <si>
    <t>Vessel Condition:</t>
  </si>
  <si>
    <r>
      <rPr>
        <b/>
        <sz val="11"/>
        <color rgb="FF000000"/>
        <rFont val="Calibri"/>
        <family val="2"/>
        <scheme val="minor"/>
      </rPr>
      <t>Remarks</t>
    </r>
    <r>
      <rPr>
        <sz val="11"/>
        <color indexed="8"/>
        <rFont val="Calibri"/>
        <family val="2"/>
        <scheme val="minor"/>
      </rPr>
      <t>:Vessel at Sea, Gas mode,</t>
    </r>
  </si>
  <si>
    <r>
      <rPr>
        <b/>
        <sz val="12"/>
        <color rgb="FFFFFFFF"/>
        <rFont val="Verdana"/>
        <family val="2"/>
      </rPr>
      <t xml:space="preserve">Technical </t>
    </r>
  </si>
  <si>
    <r>
      <rPr>
        <b/>
        <sz val="12"/>
        <color rgb="FFFFFFFF"/>
        <rFont val="Verdana"/>
        <family val="2"/>
      </rPr>
      <t xml:space="preserve">Main Engine Lubrication Oil Consumption &amp; Stocks </t>
    </r>
  </si>
  <si>
    <t>ME1 Rev Counter:</t>
  </si>
  <si>
    <t>ME2 Rev Counter:</t>
  </si>
  <si>
    <t>Average RPM:</t>
  </si>
  <si>
    <t>Main Engine Load [%]:</t>
  </si>
  <si>
    <t>Switchboard KW:</t>
  </si>
  <si>
    <t>Boiler Hours:</t>
  </si>
  <si>
    <t>NOT FOR C/E</t>
  </si>
  <si>
    <t>ME1 Hrs:</t>
  </si>
  <si>
    <t>ME2 Hrs:</t>
  </si>
  <si>
    <t>Generator 1 Hrs:</t>
  </si>
  <si>
    <t>Generator 2 Hrs:</t>
  </si>
  <si>
    <t>Generator 3 Hrs:</t>
  </si>
  <si>
    <t>Generator 4 Hrs:</t>
  </si>
  <si>
    <t>FW Generator Hours:</t>
  </si>
  <si>
    <r>
      <rPr>
        <b/>
        <sz val="12"/>
        <color rgb="FFFFFFFF"/>
        <rFont val="Verdana"/>
        <family val="2"/>
      </rPr>
      <t xml:space="preserve">Bunkers By Consumer </t>
    </r>
  </si>
  <si>
    <t>NOT TO BE FILED</t>
  </si>
  <si>
    <r>
      <rPr>
        <b/>
        <sz val="12"/>
        <color rgb="FFFFFFFF"/>
        <rFont val="Verdana"/>
        <family val="2"/>
      </rPr>
      <t xml:space="preserve">Bunkers By Operation </t>
    </r>
  </si>
  <si>
    <t>VLF
(MT)</t>
  </si>
  <si>
    <t>Generator</t>
  </si>
  <si>
    <t>Cargo Ops</t>
  </si>
  <si>
    <t>Main</t>
  </si>
  <si>
    <t>Aux</t>
  </si>
  <si>
    <t>Flow Meter Adj</t>
  </si>
  <si>
    <t>Cooling</t>
  </si>
  <si>
    <t>LGO
(MT)</t>
  </si>
  <si>
    <t>MGO
(MT)</t>
  </si>
  <si>
    <t>LNG
(m3)</t>
  </si>
  <si>
    <t>ULF
(MT)</t>
  </si>
  <si>
    <r>
      <t xml:space="preserve">(Unit)      9/10/2023 12:00     </t>
    </r>
    <r>
      <rPr>
        <b/>
        <sz val="10"/>
        <color rgb="FFFFFFFF"/>
        <rFont val="Verdana"/>
        <family val="2"/>
      </rPr>
      <t>Consumption                                                                                Used For</t>
    </r>
  </si>
  <si>
    <t xml:space="preserve">All values in liters </t>
  </si>
  <si>
    <t>ME1 Cylinder  Oil Consumption:</t>
  </si>
  <si>
    <t>ME2 Cylinder  Oil Consumption:</t>
  </si>
  <si>
    <t>ME1 Cylinder  Oil ROB(Grade1):</t>
  </si>
  <si>
    <t>ME System Oil Rob(grade 2):</t>
  </si>
  <si>
    <t>ME System Oil Rob(grade 1):</t>
  </si>
  <si>
    <t>ME2 Cylinder  Oil ROB(Grade2):</t>
  </si>
  <si>
    <t>Distillated Water ROB :</t>
  </si>
  <si>
    <t xml:space="preserve"> Fresh Water ROB:</t>
  </si>
  <si>
    <t>Distilled Water Consumed:</t>
  </si>
  <si>
    <t>Others</t>
  </si>
  <si>
    <t>Fresh Water Consumed:</t>
  </si>
  <si>
    <t>Time :</t>
  </si>
  <si>
    <t>Date:</t>
  </si>
  <si>
    <t>GMT+1</t>
  </si>
  <si>
    <t>EITHER LSMGO or VLSFO
CHECK WHAT KIND OF FUEL WAS USED ON BOILERS</t>
  </si>
  <si>
    <t xml:space="preserve">
EITHER LSMGO or VLSFO
CHECK WHAT KIND OF FUEL WAS USED ON BOILERS</t>
  </si>
  <si>
    <t>Variable</t>
  </si>
  <si>
    <t>Unit</t>
  </si>
  <si>
    <t>Value</t>
  </si>
  <si>
    <t>nm</t>
  </si>
  <si>
    <t>OPERATION</t>
  </si>
  <si>
    <t>MAIN ENGINE</t>
  </si>
  <si>
    <t>Auxiliary Engines</t>
  </si>
  <si>
    <t>No 1</t>
  </si>
  <si>
    <t>No 2</t>
  </si>
  <si>
    <t>No 3</t>
  </si>
  <si>
    <t>No 4</t>
  </si>
  <si>
    <r>
      <t xml:space="preserve">AE Running Hrs </t>
    </r>
    <r>
      <rPr>
        <sz val="7"/>
        <color rgb="FFFF0000"/>
        <rFont val="Opensans"/>
      </rPr>
      <t>*</t>
    </r>
    <r>
      <rPr>
        <sz val="9"/>
        <color indexed="8"/>
        <rFont val="Opensans"/>
      </rPr>
      <t xml:space="preserve"> </t>
    </r>
  </si>
  <si>
    <t>hr</t>
  </si>
  <si>
    <r>
      <t xml:space="preserve">AE Energy Produced </t>
    </r>
    <r>
      <rPr>
        <sz val="7"/>
        <color rgb="FFFF0000"/>
        <rFont val="Opensans"/>
      </rPr>
      <t>*</t>
    </r>
    <r>
      <rPr>
        <sz val="9"/>
        <color indexed="8"/>
        <rFont val="Opensans"/>
      </rPr>
      <t xml:space="preserve"> </t>
    </r>
  </si>
  <si>
    <t>kWh</t>
  </si>
  <si>
    <t>AE Calc. Alternator Load</t>
  </si>
  <si>
    <t>%</t>
  </si>
  <si>
    <t>AE Calc. Elec. Power</t>
  </si>
  <si>
    <t>kW</t>
  </si>
  <si>
    <r>
      <t xml:space="preserve">ME Running Hrs (for log duration) </t>
    </r>
    <r>
      <rPr>
        <sz val="7"/>
        <color rgb="FFFF0000"/>
        <rFont val="Opensans"/>
      </rPr>
      <t>*</t>
    </r>
    <r>
      <rPr>
        <sz val="9"/>
        <color indexed="8"/>
        <rFont val="Opensans"/>
      </rPr>
      <t xml:space="preserve"> </t>
    </r>
  </si>
  <si>
    <r>
      <t xml:space="preserve">ME Energy Produced (for log duration) </t>
    </r>
    <r>
      <rPr>
        <sz val="7"/>
        <color rgb="FFFF0000"/>
        <rFont val="Opensans"/>
      </rPr>
      <t>*</t>
    </r>
    <r>
      <rPr>
        <sz val="9"/>
        <color indexed="8"/>
        <rFont val="Opensans"/>
      </rPr>
      <t xml:space="preserve"> </t>
    </r>
  </si>
  <si>
    <r>
      <t xml:space="preserve">ME Total Revs. (for log duration) </t>
    </r>
    <r>
      <rPr>
        <sz val="7"/>
        <color rgb="FFFF0000"/>
        <rFont val="Opensans"/>
      </rPr>
      <t>*</t>
    </r>
    <r>
      <rPr>
        <sz val="9"/>
        <color indexed="8"/>
        <rFont val="Opensans"/>
      </rPr>
      <t xml:space="preserve"> </t>
    </r>
  </si>
  <si>
    <t>rev</t>
  </si>
  <si>
    <t>ME Calc. Load</t>
  </si>
  <si>
    <t>ME Calc. Avg. Shaft Power</t>
  </si>
  <si>
    <t>ME Speed</t>
  </si>
  <si>
    <t>RPM</t>
  </si>
  <si>
    <t>Auxiliary Boiler</t>
  </si>
  <si>
    <r>
      <t xml:space="preserve">BL Steam Press. </t>
    </r>
    <r>
      <rPr>
        <sz val="7"/>
        <color rgb="FFFF0000"/>
        <rFont val="Opensans"/>
      </rPr>
      <t>*</t>
    </r>
    <r>
      <rPr>
        <sz val="9"/>
        <color indexed="8"/>
        <rFont val="Opensans"/>
      </rPr>
      <t xml:space="preserve"> </t>
    </r>
  </si>
  <si>
    <t>bar</t>
  </si>
  <si>
    <t>Other Equipment</t>
  </si>
  <si>
    <r>
      <t xml:space="preserve">GCU Running Hrs </t>
    </r>
    <r>
      <rPr>
        <sz val="7"/>
        <color rgb="FFFF0000"/>
        <rFont val="Opensans"/>
      </rPr>
      <t>*</t>
    </r>
    <r>
      <rPr>
        <sz val="9"/>
        <color indexed="8"/>
        <rFont val="Opensans"/>
      </rPr>
      <t xml:space="preserve"> </t>
    </r>
  </si>
  <si>
    <r>
      <t xml:space="preserve">IGG Running Hrs </t>
    </r>
    <r>
      <rPr>
        <sz val="7"/>
        <color rgb="FFFF0000"/>
        <rFont val="Opensans"/>
      </rPr>
      <t>*</t>
    </r>
    <r>
      <rPr>
        <sz val="9"/>
        <color indexed="8"/>
        <rFont val="Opensans"/>
      </rPr>
      <t xml:space="preserve"> </t>
    </r>
  </si>
  <si>
    <r>
      <t xml:space="preserve">INC Running Hrs </t>
    </r>
    <r>
      <rPr>
        <sz val="7"/>
        <color rgb="FFFF0000"/>
        <rFont val="Opensans"/>
      </rPr>
      <t>*</t>
    </r>
    <r>
      <rPr>
        <sz val="9"/>
        <color indexed="8"/>
        <rFont val="Opensans"/>
      </rPr>
      <t xml:space="preserve"> </t>
    </r>
  </si>
  <si>
    <r>
      <t xml:space="preserve">EG Running Hrs </t>
    </r>
    <r>
      <rPr>
        <sz val="7"/>
        <color rgb="FFFF0000"/>
        <rFont val="Opensans"/>
      </rPr>
      <t>*</t>
    </r>
    <r>
      <rPr>
        <sz val="9"/>
        <color indexed="8"/>
        <rFont val="Opensans"/>
      </rPr>
      <t xml:space="preserve"> </t>
    </r>
  </si>
  <si>
    <r>
      <t xml:space="preserve">BL Running Hrs </t>
    </r>
    <r>
      <rPr>
        <sz val="7"/>
        <rFont val="Opensans"/>
      </rPr>
      <t>*</t>
    </r>
    <r>
      <rPr>
        <sz val="9"/>
        <rFont val="Opensans"/>
      </rPr>
      <t xml:space="preserve"> </t>
    </r>
  </si>
  <si>
    <t>Fuel Oil</t>
  </si>
  <si>
    <t>Consumers</t>
  </si>
  <si>
    <r>
      <t>Grade </t>
    </r>
    <r>
      <rPr>
        <sz val="8"/>
        <color rgb="FF333333"/>
        <rFont val="Calibri"/>
        <family val="2"/>
        <scheme val="minor"/>
      </rPr>
      <t>(Fuel Type/ Sulphur Content/ Viscosity/ Density/ ROB/ Date of Receipt)</t>
    </r>
  </si>
  <si>
    <t>Mass Consumption (MT)</t>
  </si>
  <si>
    <r>
      <t>Volume Consumption(m</t>
    </r>
    <r>
      <rPr>
        <sz val="7"/>
        <color rgb="FF000000"/>
        <rFont val="Calibri"/>
        <family val="2"/>
        <scheme val="minor"/>
      </rPr>
      <t>3</t>
    </r>
    <r>
      <rPr>
        <sz val="9"/>
        <color rgb="FF333333"/>
        <rFont val="Calibri"/>
        <family val="2"/>
        <scheme val="minor"/>
      </rPr>
      <t>)</t>
    </r>
  </si>
  <si>
    <t>Temperature at Inlet Flowmeter (°C)</t>
  </si>
  <si>
    <t>Gas Pressure at Engine Inlet (Avg.) (bar)</t>
  </si>
  <si>
    <t>Calculated Mass Consumption (MT)</t>
  </si>
  <si>
    <t>Aux Boiler</t>
  </si>
  <si>
    <t>Aux Engine</t>
  </si>
  <si>
    <t>Main Engine 2</t>
  </si>
  <si>
    <t>Main Engine 1</t>
  </si>
  <si>
    <t>Gas Combustion Unit</t>
  </si>
  <si>
    <t>Cylinder Oil</t>
  </si>
  <si>
    <t>Grade</t>
  </si>
  <si>
    <t>ME1 Cyl Consumption (L)</t>
  </si>
  <si>
    <t>ME2 Cyl Consumption (L)</t>
  </si>
  <si>
    <t>TALUSIA UNIVERSAL/12017 ltr/11-Dec-2022 17:00</t>
  </si>
  <si>
    <t>HFO (MT)</t>
  </si>
  <si>
    <t>LFO (MT)</t>
  </si>
  <si>
    <t>MDO (MT)</t>
  </si>
  <si>
    <t>AE Consumption (Own Demand)</t>
  </si>
  <si>
    <t>Boiler Consumption (Own Demand)</t>
  </si>
  <si>
    <t>Total Consumption for Cargo Operation</t>
  </si>
  <si>
    <t>Engine Room</t>
  </si>
  <si>
    <r>
      <t xml:space="preserve">ER Air Temp. </t>
    </r>
    <r>
      <rPr>
        <sz val="7"/>
        <color rgb="FFFF0000"/>
        <rFont val="Opensans"/>
      </rPr>
      <t>*</t>
    </r>
    <r>
      <rPr>
        <sz val="9"/>
        <color indexed="8"/>
        <rFont val="Opensans"/>
      </rPr>
      <t xml:space="preserve"> </t>
    </r>
  </si>
  <si>
    <t>°C</t>
  </si>
  <si>
    <r>
      <t xml:space="preserve">ER Air Press. </t>
    </r>
    <r>
      <rPr>
        <sz val="7"/>
        <color rgb="FFFF0000"/>
        <rFont val="Opensans"/>
      </rPr>
      <t>*</t>
    </r>
    <r>
      <rPr>
        <sz val="9"/>
        <color indexed="8"/>
        <rFont val="Opensans"/>
      </rPr>
      <t xml:space="preserve"> </t>
    </r>
  </si>
  <si>
    <t>mbar</t>
  </si>
  <si>
    <r>
      <t xml:space="preserve">ME Shaft Power (Instantaneous) </t>
    </r>
    <r>
      <rPr>
        <sz val="7"/>
        <color rgb="FFFF0000"/>
        <rFont val="Opensans"/>
      </rPr>
      <t>*</t>
    </r>
    <r>
      <rPr>
        <sz val="9"/>
        <color indexed="8"/>
        <rFont val="Opensans"/>
      </rPr>
      <t xml:space="preserve"> </t>
    </r>
  </si>
  <si>
    <r>
      <t xml:space="preserve">ME RPM (Instantaneous) </t>
    </r>
    <r>
      <rPr>
        <sz val="7"/>
        <color rgb="FFFF0000"/>
        <rFont val="Opensans"/>
      </rPr>
      <t>*</t>
    </r>
    <r>
      <rPr>
        <sz val="9"/>
        <color indexed="8"/>
        <rFont val="Opensans"/>
      </rPr>
      <t xml:space="preserve"> </t>
    </r>
  </si>
  <si>
    <r>
      <t xml:space="preserve">ME Fuel Index </t>
    </r>
    <r>
      <rPr>
        <sz val="7"/>
        <color rgb="FFFF0000"/>
        <rFont val="Opensans"/>
      </rPr>
      <t>*</t>
    </r>
    <r>
      <rPr>
        <sz val="9"/>
        <color indexed="8"/>
        <rFont val="Opensans"/>
      </rPr>
      <t xml:space="preserve"> </t>
    </r>
  </si>
  <si>
    <t>-</t>
  </si>
  <si>
    <r>
      <t xml:space="preserve">ME Scav. Air Temp. </t>
    </r>
    <r>
      <rPr>
        <sz val="7"/>
        <color rgb="FFFF0000"/>
        <rFont val="Opensans"/>
      </rPr>
      <t>*</t>
    </r>
    <r>
      <rPr>
        <sz val="9"/>
        <color indexed="8"/>
        <rFont val="Opensans"/>
      </rPr>
      <t xml:space="preserve"> </t>
    </r>
  </si>
  <si>
    <r>
      <t xml:space="preserve">ME Scav. Air Press. </t>
    </r>
    <r>
      <rPr>
        <sz val="7"/>
        <color rgb="FFFF0000"/>
        <rFont val="Opensans"/>
      </rPr>
      <t>*</t>
    </r>
    <r>
      <rPr>
        <sz val="9"/>
        <color indexed="8"/>
        <rFont val="Opensans"/>
      </rPr>
      <t xml:space="preserve"> </t>
    </r>
  </si>
  <si>
    <r>
      <t xml:space="preserve">ME HT CW In Temp. </t>
    </r>
    <r>
      <rPr>
        <sz val="7"/>
        <color rgb="FFFF0000"/>
        <rFont val="Opensans"/>
      </rPr>
      <t>*</t>
    </r>
    <r>
      <rPr>
        <sz val="9"/>
        <color indexed="8"/>
        <rFont val="Opensans"/>
      </rPr>
      <t xml:space="preserve"> </t>
    </r>
  </si>
  <si>
    <t xml:space="preserve">ME Exh. Gas Receiver Press. </t>
  </si>
  <si>
    <r>
      <t xml:space="preserve">ME LO Press. </t>
    </r>
    <r>
      <rPr>
        <sz val="7"/>
        <color rgb="FFFF0000"/>
        <rFont val="Opensans"/>
      </rPr>
      <t>*</t>
    </r>
    <r>
      <rPr>
        <sz val="9"/>
        <color indexed="8"/>
        <rFont val="Opensans"/>
      </rPr>
      <t xml:space="preserve"> </t>
    </r>
  </si>
  <si>
    <r>
      <t xml:space="preserve">ME LO In Temp. </t>
    </r>
    <r>
      <rPr>
        <sz val="7"/>
        <color rgb="FFFF0000"/>
        <rFont val="Opensans"/>
      </rPr>
      <t>*</t>
    </r>
    <r>
      <rPr>
        <sz val="9"/>
        <color indexed="8"/>
        <rFont val="Opensans"/>
      </rPr>
      <t xml:space="preserve"> </t>
    </r>
  </si>
  <si>
    <r>
      <t xml:space="preserve">ME LO Out Temp. </t>
    </r>
    <r>
      <rPr>
        <sz val="7"/>
        <color rgb="FFFF0000"/>
        <rFont val="Opensans"/>
      </rPr>
      <t>*</t>
    </r>
    <r>
      <rPr>
        <sz val="9"/>
        <color indexed="8"/>
        <rFont val="Opensans"/>
      </rPr>
      <t xml:space="preserve"> </t>
    </r>
  </si>
  <si>
    <r>
      <t xml:space="preserve">ME SCOC Setpoint </t>
    </r>
    <r>
      <rPr>
        <sz val="7"/>
        <color rgb="FFFF0000"/>
        <rFont val="Opensans"/>
      </rPr>
      <t>*</t>
    </r>
    <r>
      <rPr>
        <sz val="9"/>
        <color indexed="8"/>
        <rFont val="Opensans"/>
      </rPr>
      <t xml:space="preserve"> </t>
    </r>
  </si>
  <si>
    <t>g/kWh</t>
  </si>
  <si>
    <t>TC1</t>
  </si>
  <si>
    <r>
      <t xml:space="preserve">ME TC Speed </t>
    </r>
    <r>
      <rPr>
        <sz val="7"/>
        <color rgb="FFFF0000"/>
        <rFont val="Opensans"/>
      </rPr>
      <t>*</t>
    </r>
    <r>
      <rPr>
        <sz val="9"/>
        <color indexed="8"/>
        <rFont val="Opensans"/>
      </rPr>
      <t xml:space="preserve"> </t>
    </r>
  </si>
  <si>
    <r>
      <t xml:space="preserve">ME AC Pressure Drop </t>
    </r>
    <r>
      <rPr>
        <sz val="7"/>
        <color rgb="FFFF0000"/>
        <rFont val="Opensans"/>
      </rPr>
      <t>*</t>
    </r>
    <r>
      <rPr>
        <sz val="9"/>
        <color indexed="8"/>
        <rFont val="Opensans"/>
      </rPr>
      <t xml:space="preserve"> </t>
    </r>
  </si>
  <si>
    <t>mmWC</t>
  </si>
  <si>
    <r>
      <t xml:space="preserve">ME LT CW Temp. at AC In </t>
    </r>
    <r>
      <rPr>
        <sz val="7"/>
        <color rgb="FFFF0000"/>
        <rFont val="Opensans"/>
      </rPr>
      <t>*</t>
    </r>
    <r>
      <rPr>
        <sz val="9"/>
        <color indexed="8"/>
        <rFont val="Opensans"/>
      </rPr>
      <t xml:space="preserve"> </t>
    </r>
  </si>
  <si>
    <r>
      <t xml:space="preserve">ME LT CW Temp. at AC Out </t>
    </r>
    <r>
      <rPr>
        <sz val="7"/>
        <color rgb="FFFF0000"/>
        <rFont val="Opensans"/>
      </rPr>
      <t>*</t>
    </r>
    <r>
      <rPr>
        <sz val="9"/>
        <color indexed="8"/>
        <rFont val="Opensans"/>
      </rPr>
      <t xml:space="preserve"> </t>
    </r>
  </si>
  <si>
    <r>
      <t xml:space="preserve">ME TC In Gas Temp. </t>
    </r>
    <r>
      <rPr>
        <sz val="7"/>
        <color rgb="FFFF0000"/>
        <rFont val="Opensans"/>
      </rPr>
      <t>*</t>
    </r>
    <r>
      <rPr>
        <sz val="9"/>
        <color indexed="8"/>
        <rFont val="Opensans"/>
      </rPr>
      <t xml:space="preserve"> </t>
    </r>
  </si>
  <si>
    <r>
      <t xml:space="preserve">ME TC Out Gas Temp. </t>
    </r>
    <r>
      <rPr>
        <sz val="7"/>
        <color rgb="FFFF0000"/>
        <rFont val="Opensans"/>
      </rPr>
      <t>*</t>
    </r>
    <r>
      <rPr>
        <sz val="9"/>
        <color indexed="8"/>
        <rFont val="Opensans"/>
      </rPr>
      <t xml:space="preserve"> </t>
    </r>
  </si>
  <si>
    <t xml:space="preserve">ME TC Out Gas Press. </t>
  </si>
  <si>
    <r>
      <t xml:space="preserve">AE HT CW In Temp. </t>
    </r>
    <r>
      <rPr>
        <sz val="7"/>
        <color rgb="FFFF0000"/>
        <rFont val="Opensans"/>
      </rPr>
      <t>*</t>
    </r>
    <r>
      <rPr>
        <sz val="9"/>
        <color indexed="8"/>
        <rFont val="Opensans"/>
      </rPr>
      <t xml:space="preserve"> </t>
    </r>
  </si>
  <si>
    <r>
      <t xml:space="preserve">AE LT CW Temp. at AC In </t>
    </r>
    <r>
      <rPr>
        <sz val="7"/>
        <color rgb="FFFF0000"/>
        <rFont val="Opensans"/>
      </rPr>
      <t>*</t>
    </r>
    <r>
      <rPr>
        <sz val="9"/>
        <color indexed="8"/>
        <rFont val="Opensans"/>
      </rPr>
      <t xml:space="preserve"> </t>
    </r>
  </si>
  <si>
    <t xml:space="preserve">AE TC Speed </t>
  </si>
  <si>
    <t xml:space="preserve">AE TC In Gas Temp </t>
  </si>
  <si>
    <t xml:space="preserve">AE TC Out Gas Temp. </t>
  </si>
  <si>
    <r>
      <t xml:space="preserve">AE Sys. Oil In Temp. </t>
    </r>
    <r>
      <rPr>
        <sz val="7"/>
        <color rgb="FFFF0000"/>
        <rFont val="Opensans"/>
      </rPr>
      <t>*</t>
    </r>
    <r>
      <rPr>
        <sz val="9"/>
        <color indexed="8"/>
        <rFont val="Opensans"/>
      </rPr>
      <t xml:space="preserve"> </t>
    </r>
  </si>
  <si>
    <t xml:space="preserve">AE Sys. Oil Out Temp. </t>
  </si>
  <si>
    <t>Cylinder No.</t>
  </si>
  <si>
    <r>
      <t xml:space="preserve">ME Exhaust Gas Temperature after Exhaust Valve (℃) </t>
    </r>
    <r>
      <rPr>
        <sz val="7"/>
        <color rgb="FFFF0000"/>
        <rFont val="Opensans"/>
      </rPr>
      <t>*</t>
    </r>
  </si>
  <si>
    <r>
      <t xml:space="preserve">ME HT Cooling Water Outlet Temperature (℃) </t>
    </r>
    <r>
      <rPr>
        <sz val="7"/>
        <color rgb="FFFF0000"/>
        <rFont val="Opensans"/>
      </rPr>
      <t>*</t>
    </r>
  </si>
  <si>
    <t>Auxiliary Engine Cylinder Data</t>
  </si>
  <si>
    <r>
      <t xml:space="preserve">AE Exhaust Gas Temperature after Exhaust Valve (℃) </t>
    </r>
    <r>
      <rPr>
        <sz val="7"/>
        <color rgb="FFFF0000"/>
        <rFont val="Opensans"/>
      </rPr>
      <t>*</t>
    </r>
  </si>
  <si>
    <r>
      <t xml:space="preserve">AE HT Cooling Water Outlet Temperature (℃) </t>
    </r>
    <r>
      <rPr>
        <sz val="7"/>
        <color rgb="FFFF0000"/>
        <rFont val="Opensans"/>
      </rPr>
      <t>*</t>
    </r>
  </si>
  <si>
    <r>
      <t>Main Engine General Data</t>
    </r>
    <r>
      <rPr>
        <b/>
        <sz val="11"/>
        <color rgb="FFFF0000"/>
        <rFont val="Opensans"/>
      </rPr>
      <t xml:space="preserve"> (ONLY AT SEA)</t>
    </r>
  </si>
  <si>
    <r>
      <t xml:space="preserve">Main Engine Turbocharger Data </t>
    </r>
    <r>
      <rPr>
        <b/>
        <sz val="11"/>
        <color rgb="FFFF0000"/>
        <rFont val="Opensans"/>
      </rPr>
      <t>(ONLY AT SEA</t>
    </r>
    <r>
      <rPr>
        <sz val="11"/>
        <color rgb="FFFF0000"/>
        <rFont val="Opensans"/>
      </rPr>
      <t>)</t>
    </r>
  </si>
  <si>
    <t xml:space="preserve">Auxiliary Engine General Data </t>
  </si>
  <si>
    <r>
      <t xml:space="preserve">Main Engine Cylinder Data </t>
    </r>
    <r>
      <rPr>
        <b/>
        <sz val="11"/>
        <color rgb="FFFF0000"/>
        <rFont val="Opensans"/>
      </rPr>
      <t>(ONLY AT SEA)</t>
    </r>
  </si>
  <si>
    <t>AA. Noon Report (at Sea).</t>
  </si>
  <si>
    <t>Vessel Name: Orion Monet</t>
  </si>
  <si>
    <t>A1) Master: Capt. Botina Cosmin</t>
  </si>
  <si>
    <t>A2) Chief Engineer: Preda Iulian</t>
  </si>
  <si>
    <t>A3) Onboard Crew Members (Nos.): 29</t>
  </si>
  <si>
    <t xml:space="preserve">B1) Date/Time: 21-Oct-2023 / 12:00LT / (GMT +2) </t>
  </si>
  <si>
    <t>B2) Position: At Sea</t>
  </si>
  <si>
    <t xml:space="preserve">B3) Position: Lat. 43* 33.5'N / Long. 008* 57.4'W </t>
  </si>
  <si>
    <t>E1) Draft: Fwd= 9.20 m / Aft= 9.20 m</t>
  </si>
  <si>
    <t>E2) GM: 11.52 m</t>
  </si>
  <si>
    <t>F4) AE Load-KW/AMPS &amp; Usage-HRS:  No.1 AE - 0 KW / 0 AMP -  HRS // No.2 AE 1962 KW / 96 AMP - 24 HRS // No.3 AE- 1980 KW / 96 AMP - 24 HRS // No.4 AE - 0 KW / 0.0 AMP - 0 HRS</t>
  </si>
  <si>
    <t xml:space="preserve">F5) Cargo Tank condition:  </t>
  </si>
  <si>
    <t>CT1 Av Liquid Temp        -158.23 C  Average Vapour Temp -128.60 C Average Pressure  250 Mb</t>
  </si>
  <si>
    <t>CT2 Av Liquid Temp        -158.32 C  Average Vapour Temp -132.14 C Average Pressure  250 Mb</t>
  </si>
  <si>
    <t>CT3 Av Liquid Temp        -158.63 C  Average Vapour Temp -133.48 C Average Pressure  250 Mb</t>
  </si>
  <si>
    <t>F6) ROB Cargo/Heel 2355.000 m3</t>
  </si>
  <si>
    <t xml:space="preserve">G1) Next Port: Freeport, USA </t>
  </si>
  <si>
    <t>G2) Distance to Go/ETA: 4617 NM / ETA - 02. November2023 00:01LT (UTC-5)</t>
  </si>
  <si>
    <t>H1) Vessel Email/Tel: master.orionmonet@gtmailplus.com / +30 211 234 3604</t>
  </si>
  <si>
    <t xml:space="preserve">H2) Remarks:Gas Only mode, Max Safe Speed </t>
  </si>
  <si>
    <t xml:space="preserve">i)BOG reduced (m3) </t>
  </si>
  <si>
    <t>ii)Sub-Cooler set (KG/Hr) 0</t>
  </si>
  <si>
    <t>iii)Sub-Cooler in use</t>
  </si>
  <si>
    <t>HRS</t>
  </si>
  <si>
    <t>(Typical remarks include, but are not limited to ship's clock advance by 1hr, vessel experienced adverse head winds and current, mod/avg length swell, shipping spray forward, tank cooling in progress, force boil off in progress, Sloshing,Banging,Cargo Conditioning in progress ,High tanks pressures , any stoppages, deviations, repairs, etc.).</t>
  </si>
  <si>
    <t>BB. Noon Report (in port).</t>
  </si>
  <si>
    <t xml:space="preserve">B1) Date: 20-October-2023 / 12:00LT /(GMT +2) </t>
  </si>
  <si>
    <t xml:space="preserve">B2) Position: Lat. 43* 27.8'N / Long. 008* 14.3'W  </t>
  </si>
  <si>
    <t>B3) Name of Port/Canal: Ferrol, Spain</t>
  </si>
  <si>
    <t>E1) Draft: Fwd= 9.20 m / Aft= 9.20m  SW</t>
  </si>
  <si>
    <t>F5) AE Load: No.1 0.0 (KW) // No.2 1085 (KW)  // No.3  1274 (KW) // No.4 0.0 (KW)</t>
  </si>
  <si>
    <t>F6) Cargo Onboard Qty: 2518.907 m3</t>
  </si>
  <si>
    <t xml:space="preserve">G1) Next Port: Free Port  USA </t>
  </si>
  <si>
    <t>G2) ETA Next Port (Date/time): 02-November-2023 00:01 LT (UTC-5)</t>
  </si>
  <si>
    <t xml:space="preserve">H2) Remarks: </t>
  </si>
  <si>
    <t>16th of October 2023</t>
  </si>
  <si>
    <t>2030 hrs: EOSP</t>
  </si>
  <si>
    <t>18th of October 2023</t>
  </si>
  <si>
    <t>1806 hrs: Pilot on board</t>
  </si>
  <si>
    <t>1806 hrs: NOR tendered</t>
  </si>
  <si>
    <t>1936 hrs: First line made fast</t>
  </si>
  <si>
    <t>2112 hrs: All Fast, FWE, PILOT OFF, Tugs Cast Off</t>
  </si>
  <si>
    <t>19th of October 2023</t>
  </si>
  <si>
    <t>1022 hrs: Commenced Cooling Down cargo arms</t>
  </si>
  <si>
    <t>1141 hrs: Finished Cooling Down the arms</t>
  </si>
  <si>
    <t xml:space="preserve">1154 hrs: Commenced discharging </t>
  </si>
  <si>
    <t>20th of October 2023</t>
  </si>
  <si>
    <t>0300 hrs: Completed discharging</t>
  </si>
  <si>
    <t>0500 hrs: Documents on Board</t>
  </si>
  <si>
    <t>October 2019 Updated</t>
  </si>
  <si>
    <t>BP NOON REPORT</t>
  </si>
  <si>
    <t xml:space="preserve">                   </t>
  </si>
  <si>
    <t>EXCLUSIONS TO USUAL VOYAGE CONDITIONS</t>
  </si>
  <si>
    <t>VOYAGE ID</t>
  </si>
  <si>
    <t>011B</t>
  </si>
  <si>
    <r>
      <t xml:space="preserve">Bunker Lifting Details
</t>
    </r>
    <r>
      <rPr>
        <b/>
        <sz val="10"/>
        <color rgb="FFFF0000"/>
        <rFont val="Arial"/>
        <family val="2"/>
      </rPr>
      <t>(</t>
    </r>
    <r>
      <rPr>
        <sz val="10"/>
        <color rgb="FFFF0000"/>
        <rFont val="Arial"/>
        <family val="2"/>
      </rPr>
      <t xml:space="preserve">Ensure bunkering is selected as the operation in Column D for the noon following the completon of bunkering) </t>
    </r>
  </si>
  <si>
    <t>Exclusion Type</t>
  </si>
  <si>
    <t>From</t>
  </si>
  <si>
    <t>Time</t>
  </si>
  <si>
    <t>To</t>
  </si>
  <si>
    <t>LNG usage (m3)</t>
  </si>
  <si>
    <t>Bunker MT</t>
  </si>
  <si>
    <t>Comments</t>
  </si>
  <si>
    <t>Voyage Conditon</t>
  </si>
  <si>
    <t>BALLAST</t>
  </si>
  <si>
    <t>Date</t>
  </si>
  <si>
    <t>LSFO</t>
  </si>
  <si>
    <t>HSFO</t>
  </si>
  <si>
    <t>LSGO</t>
  </si>
  <si>
    <t>Wind &gt;5 BF</t>
  </si>
  <si>
    <t>EN ROUTE FROM</t>
  </si>
  <si>
    <t>Piombino, Italy</t>
  </si>
  <si>
    <t>EN ROUTE TO</t>
  </si>
  <si>
    <t xml:space="preserve">Bethioua, Algeria </t>
  </si>
  <si>
    <r>
      <t xml:space="preserve">START OF VOYAGE DATE                                    </t>
    </r>
    <r>
      <rPr>
        <b/>
        <sz val="10"/>
        <color indexed="10"/>
        <rFont val="Arial"/>
        <family val="2"/>
      </rPr>
      <t>(GMT)</t>
    </r>
  </si>
  <si>
    <t>05 10 2023 17:48</t>
  </si>
  <si>
    <t>(FAOP)</t>
  </si>
  <si>
    <t>Closing CTS</t>
  </si>
  <si>
    <t>04 10 2023  09:54</t>
  </si>
  <si>
    <r>
      <t xml:space="preserve">END OF VOYAGE DATE                                        </t>
    </r>
    <r>
      <rPr>
        <b/>
        <sz val="10"/>
        <color indexed="10"/>
        <rFont val="Arial"/>
        <family val="2"/>
      </rPr>
      <t>(GMT)</t>
    </r>
  </si>
  <si>
    <t>(EOSP)</t>
  </si>
  <si>
    <t>Opening CTS</t>
  </si>
  <si>
    <t>to be completed by ship's staff</t>
  </si>
  <si>
    <t>auto-populates - sense check</t>
  </si>
  <si>
    <t>FUEL ORDER</t>
  </si>
  <si>
    <t>Gas and Fuel</t>
  </si>
  <si>
    <t>Meter</t>
  </si>
  <si>
    <t>Remaining on Board</t>
  </si>
  <si>
    <t>Daily Consumption - LNG</t>
  </si>
  <si>
    <t>Daily Consumption - Fuel</t>
  </si>
  <si>
    <t>Tank Condition</t>
  </si>
  <si>
    <t>ETA's</t>
  </si>
  <si>
    <t>Since Last Report/FAOP</t>
  </si>
  <si>
    <t>Wind</t>
  </si>
  <si>
    <t>Sea</t>
  </si>
  <si>
    <t>Conditions</t>
  </si>
  <si>
    <t>LNG Total
from
CTS</t>
  </si>
  <si>
    <t>LNG Total
from
Meters</t>
  </si>
  <si>
    <t>Forcing</t>
  </si>
  <si>
    <t>XDF</t>
  </si>
  <si>
    <t>TFGE</t>
  </si>
  <si>
    <t>GCU</t>
  </si>
  <si>
    <t>Total Cons</t>
  </si>
  <si>
    <t>PRS</t>
  </si>
  <si>
    <t>Total Boil Off</t>
  </si>
  <si>
    <t>MEGI Fuel Split</t>
  </si>
  <si>
    <t>TGFE Fuel Split</t>
  </si>
  <si>
    <t>GCU Fuel Split</t>
  </si>
  <si>
    <t>Other Fuel Split</t>
  </si>
  <si>
    <t>Daily LSFO</t>
  </si>
  <si>
    <t>Daily HSFO</t>
  </si>
  <si>
    <t>Daily LSGO</t>
  </si>
  <si>
    <t>Press</t>
  </si>
  <si>
    <t>Liquid Temp Tank 1</t>
  </si>
  <si>
    <t>Av Vapour Temp Tank 1</t>
  </si>
  <si>
    <t>ROB tank 1</t>
  </si>
  <si>
    <t>Liquid Temp Tank 2</t>
  </si>
  <si>
    <t>Av Vapour Temp Tank 2</t>
  </si>
  <si>
    <t>ROB tank 2</t>
  </si>
  <si>
    <t>Liquid Temp Tank 3</t>
  </si>
  <si>
    <t>Av Vapour Temp Tank 3</t>
  </si>
  <si>
    <t>ROB tank 3</t>
  </si>
  <si>
    <t>Liquid Temp Tank 4</t>
  </si>
  <si>
    <t>Av Vapour Temp Tank 4</t>
  </si>
  <si>
    <t>ROB tank 4</t>
  </si>
  <si>
    <t>Next Port Best ETA LT</t>
  </si>
  <si>
    <t>Next Port Req'd ETA LT</t>
  </si>
  <si>
    <t>Dist.</t>
  </si>
  <si>
    <t xml:space="preserve">Avg. speed </t>
  </si>
  <si>
    <t xml:space="preserve">BF Force </t>
  </si>
  <si>
    <t>State</t>
  </si>
  <si>
    <t>Weather/Maintenance etc</t>
  </si>
  <si>
    <t>Distance Steamed +BF5</t>
  </si>
  <si>
    <t>Operation</t>
  </si>
  <si>
    <t>+LSFO</t>
  </si>
  <si>
    <t>+HSFO</t>
  </si>
  <si>
    <t>+LSGO</t>
  </si>
  <si>
    <t>m3</t>
  </si>
  <si>
    <t>mt</t>
  </si>
  <si>
    <t>Fuel</t>
  </si>
  <si>
    <t>mbar(a)</t>
  </si>
  <si>
    <t>:</t>
  </si>
  <si>
    <t>Refer to notes above</t>
  </si>
  <si>
    <t>NO</t>
  </si>
  <si>
    <t xml:space="preserve">07:11 Completed Discharging </t>
  </si>
  <si>
    <t>01:00LT Vessel Anchored, Noon at Port</t>
  </si>
  <si>
    <t>17:48 COSP</t>
  </si>
  <si>
    <t xml:space="preserve">Vsl at sea. Gas Mode. </t>
  </si>
  <si>
    <t>17:30 EOSP</t>
  </si>
  <si>
    <t>Vessel at Sea, Gas mode,  Ships Clocks adjusted (UTC+1)</t>
  </si>
  <si>
    <t>Totals</t>
  </si>
  <si>
    <t>Refer to Wind only</t>
  </si>
  <si>
    <t>DATE</t>
  </si>
  <si>
    <t>TIME</t>
  </si>
  <si>
    <t>AUTO</t>
  </si>
  <si>
    <t>7,5</t>
  </si>
  <si>
    <t xml:space="preserve">upon the running bolier </t>
  </si>
  <si>
    <t>estimation</t>
  </si>
  <si>
    <t xml:space="preserve"> always 0</t>
  </si>
  <si>
    <t xml:space="preserve">always 0 </t>
  </si>
  <si>
    <t>CONSUMPTION</t>
  </si>
  <si>
    <t>MDO</t>
  </si>
  <si>
    <t>VLSFO</t>
  </si>
  <si>
    <t>LNG-BOG</t>
  </si>
  <si>
    <t xml:space="preserve">C1) Ambient Temp (deg): </t>
  </si>
  <si>
    <t xml:space="preserve">C2) Atmospheric Pressure: </t>
  </si>
  <si>
    <t xml:space="preserve">C3) Wind (Direction/Speed): </t>
  </si>
  <si>
    <t xml:space="preserve">C4) Sea State (Wave height/BF): </t>
  </si>
  <si>
    <t xml:space="preserve">D1) Steaming Time (Hrs): </t>
  </si>
  <si>
    <t xml:space="preserve">D2) Distance (NM): </t>
  </si>
  <si>
    <t xml:space="preserve">D3) Average Speed (Kn): </t>
  </si>
  <si>
    <t xml:space="preserve">D4) M/E RPM: </t>
  </si>
  <si>
    <t xml:space="preserve">D5) Speed Instruction (Kn): </t>
  </si>
  <si>
    <t>D6) Slip (%):</t>
  </si>
  <si>
    <t xml:space="preserve"> 88/ 59.1</t>
  </si>
  <si>
    <t xml:space="preserve">D8) M/E Load (Governor/%MCR): </t>
  </si>
  <si>
    <t xml:space="preserve">D9) M/E Exh. Gas. (Max/Min): </t>
  </si>
  <si>
    <t>305 / 279</t>
  </si>
  <si>
    <t xml:space="preserve">D10) Scav. Press (bar) / Temp (deg.C): </t>
  </si>
  <si>
    <t>1.72 / 27</t>
  </si>
  <si>
    <t xml:space="preserve">    LSMGO. Cons  ME: xxMT // AE: xxMT // Aux. Boiler: xx MT // Other: xx MT</t>
  </si>
  <si>
    <t xml:space="preserve">    LNG consumption   ME: xxm3 // AE:  xx m3 // Aux. Boiler: xx m3 //</t>
  </si>
  <si>
    <t xml:space="preserve">F2) CYL. L.O. Cons (Ltr): </t>
  </si>
  <si>
    <t xml:space="preserve">F3) ROB LSFO/LSMGO/FW: xxx MT/ xxx MT/ xxx M3      </t>
  </si>
  <si>
    <t>D7) Course:</t>
  </si>
  <si>
    <t>ME</t>
  </si>
  <si>
    <t>AE</t>
  </si>
  <si>
    <t>BLRS</t>
  </si>
  <si>
    <t>F1) VLSFO. Cons  ME: xxMT // AE: xx MT // Aux. Boiler: xx MT</t>
  </si>
  <si>
    <t>LSMGO</t>
  </si>
  <si>
    <t>FW</t>
  </si>
  <si>
    <t>KW</t>
  </si>
  <si>
    <t>AMPS</t>
  </si>
  <si>
    <t>AE1</t>
  </si>
  <si>
    <t>AE2</t>
  </si>
  <si>
    <t>CT4 Av Liquid Temp       -158.36 C  Average Vapour Temp -132.52 C Average Pressure  250 Mb</t>
  </si>
  <si>
    <t>ME VLSFO</t>
  </si>
  <si>
    <t>MELSMGO</t>
  </si>
  <si>
    <t>AE VLSFO</t>
  </si>
  <si>
    <t>AE LSMGO</t>
  </si>
  <si>
    <t>BLRS VLSFO</t>
  </si>
  <si>
    <t>BLRS MGO</t>
  </si>
  <si>
    <t>F3) Sub-cooler: ON/OFF</t>
  </si>
  <si>
    <t>HFO</t>
  </si>
  <si>
    <t>HSMGO</t>
  </si>
  <si>
    <t>F4) ROB VLSFO/HFO/HSMGO/LSMGO/FW(MT): xxx MT/ xxx MT / xxx MT/ xxx MT / xxx MT</t>
  </si>
  <si>
    <t>F2) F.G. Cons (Noon): ME: xxx (LNG m3) AE: xxx (LNG m3) GCU: xxx (LNG m3)</t>
  </si>
  <si>
    <t>F1) F.O. Cons (Noon): ME: xxx (VLSFO) xxx mt (LSMGO) //AE: xxx (VLSFO) xxx MT (LSMGO)  // Boiler: xx (VLSFO) xxx (LSMGO)</t>
  </si>
  <si>
    <t>instant "t"</t>
  </si>
  <si>
    <t>heure qui sera toujours 12:00 dans cet onglet</t>
  </si>
  <si>
    <t>;</t>
  </si>
  <si>
    <t xml:space="preserve">Dans cet onglet , l'heure choisie en D2 sera toujour 12:00 (noon en anglais)                                                                                                                                 Je voudrais que la cellule B32 (en rouge)  puisse recopier la valeur de la colonne  $AM$ de l'onglet Noon  du fichier NOON LOG EASY, soit la consommation de carburant VLSFO (VERY LOW SURLPHUR FUEL OIL) de midi (noon) le jour precedent a midi (noon) de la date du jour .                                                                                                                                                                                                           Par exemple si je choisi comme date le 19/oct/2023 en D1, cela devra faire sur cet exemple precis AM15+AM16= 4.6 soit 2+2.6                                                                                                                                                                                                                                     Un autre exemple: pour la date du 21/10/2023 a midi: partons du principe que j'ai choisi d'afficher en D1 ce cet onglet  la date 21/10/2023; il faudrait donc que le resultat affiche en D32 soit le resulat de l'addition des cellules AM19+AM20+AM21  (2.5+1.8+6.8) de l'onglet Noon du fichier NOON LOG EASY de , soit la consommation de carburant VLSFO entre le 20/10/23 a midi (noon) et le 21/12/2023 a midi (noon).                                                                                                                                                                                                                    Une 3ieme exemple  avec la date du 15/10/2023. dans ce cas la le resultat qui devrait s'afficher en D32 serait celui de la cellule   AM9 (8.1) de l'onglet noon  (aucune etape intermediaire entre midi (noon) du jour precedent (14/10/2023) et le midi (noon) du jour present le 15/10/2023)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</si>
</sst>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409]dd/mmm/yy;@"/>
    <numFmt numFmtId="165" formatCode="0.0"/>
    <numFmt numFmtId="166" formatCode="[$-409]d\-mmm\-yyyy;@"/>
    <numFmt numFmtId="167" formatCode="dd/mm/yy;@"/>
    <numFmt numFmtId="168" formatCode="hh:mm;@"/>
    <numFmt numFmtId="169" formatCode="h:mm:ss;@"/>
    <numFmt numFmtId="170" formatCode="0.000"/>
    <numFmt numFmtId="171" formatCode="dd/mm/yyyy;@"/>
    <numFmt numFmtId="172" formatCode="#,##0.0"/>
    <numFmt numFmtId="173" formatCode="0.0000"/>
    <numFmt numFmtId="174" formatCode="hh:mm:ss;@"/>
  </numFmts>
  <fonts count="62">
    <font>
      <sz val="11"/>
      <color indexed="8"/>
      <name val="Calibri"/>
      <family val="2"/>
      <scheme val="minor"/>
    </font>
    <font>
      <sz val="11"/>
      <color rgb="FFFF0000"/>
      <name val="Calibri"/>
      <family val="2"/>
      <scheme val="minor"/>
    </font>
    <font>
      <sz val="18.5"/>
      <color rgb="FFFFFFFF"/>
      <name val="Arial"/>
      <family val="2"/>
    </font>
    <font>
      <sz val="18.5"/>
      <color rgb="FFBADDED"/>
      <name val="Arial"/>
      <family val="2"/>
    </font>
    <font>
      <sz val="7"/>
      <color rgb="FFEDED99"/>
      <name val="Arial"/>
      <family val="2"/>
    </font>
    <font>
      <b/>
      <sz val="6"/>
      <color rgb="FFFFFFFF"/>
      <name val="Verdana"/>
      <family val="2"/>
    </font>
    <font>
      <b/>
      <sz val="5.5"/>
      <color rgb="FFFFFFFF"/>
      <name val="Verdana"/>
      <family val="2"/>
    </font>
    <font>
      <sz val="12"/>
      <color indexed="8"/>
      <name val="Calibri"/>
      <family val="2"/>
      <scheme val="minor"/>
    </font>
    <font>
      <b/>
      <sz val="12"/>
      <color rgb="FFFFFFFF"/>
      <name val="Verdana"/>
      <family val="2"/>
    </font>
    <font>
      <b/>
      <sz val="12"/>
      <name val="Verdana"/>
      <family val="2"/>
    </font>
    <font>
      <b/>
      <sz val="11"/>
      <color rgb="FF000000"/>
      <name val="Calibri"/>
      <family val="2"/>
      <scheme val="minor"/>
    </font>
    <font>
      <b/>
      <sz val="11"/>
      <color rgb="FFFF0000"/>
      <name val="Calibri"/>
      <family val="2"/>
      <scheme val="minor"/>
    </font>
    <font>
      <b/>
      <sz val="10"/>
      <color rgb="FFFFFFFF"/>
      <name val="Verdana"/>
      <family val="2"/>
    </font>
    <font>
      <sz val="10"/>
      <color rgb="FFFFFFFF"/>
      <name val="Verdana"/>
      <family val="2"/>
    </font>
    <font>
      <sz val="7.5"/>
      <color rgb="FF333333"/>
      <name val="Arial"/>
      <family val="2"/>
    </font>
    <font>
      <sz val="10"/>
      <name val="Arial"/>
      <family val="2"/>
    </font>
    <font>
      <sz val="10"/>
      <color rgb="FF666699"/>
      <name val="Verdana"/>
      <family val="2"/>
    </font>
    <font>
      <sz val="10"/>
      <color rgb="FF333333"/>
      <name val="Arial"/>
      <family val="2"/>
    </font>
    <font>
      <sz val="10"/>
      <color rgb="FF000000"/>
      <name val="Arial"/>
      <family val="2"/>
    </font>
    <font>
      <b/>
      <sz val="10"/>
      <color rgb="FFFF0000"/>
      <name val="Arial"/>
      <family val="2"/>
    </font>
    <font>
      <sz val="11"/>
      <color rgb="FF3F3F76"/>
      <name val="Calibri"/>
      <family val="2"/>
      <scheme val="minor"/>
    </font>
    <font>
      <b/>
      <sz val="10"/>
      <name val="Arial"/>
      <family val="2"/>
    </font>
    <font>
      <sz val="9"/>
      <color indexed="81"/>
      <name val="Tahoma"/>
      <family val="2"/>
    </font>
    <font>
      <b/>
      <sz val="9"/>
      <color indexed="81"/>
      <name val="Tahoma"/>
      <family val="2"/>
    </font>
    <font>
      <sz val="10"/>
      <color indexed="8"/>
      <name val="Calibri"/>
      <family val="2"/>
      <scheme val="minor"/>
    </font>
    <font>
      <sz val="9"/>
      <color indexed="8"/>
      <name val="Calibri"/>
      <family val="2"/>
      <scheme val="minor"/>
    </font>
    <font>
      <sz val="9"/>
      <color rgb="FF000000"/>
      <name val="Opensans"/>
    </font>
    <font>
      <sz val="11"/>
      <color rgb="FF000000"/>
      <name val="Opensans"/>
    </font>
    <font>
      <sz val="9"/>
      <color rgb="FF333333"/>
      <name val="Opensans"/>
    </font>
    <font>
      <sz val="9"/>
      <color indexed="8"/>
      <name val="Opensans"/>
    </font>
    <font>
      <sz val="7"/>
      <color rgb="FFFF0000"/>
      <name val="Opensans"/>
    </font>
    <font>
      <b/>
      <sz val="9"/>
      <color rgb="FF333333"/>
      <name val="Opensans"/>
    </font>
    <font>
      <sz val="14"/>
      <color indexed="8"/>
      <name val="Calibri"/>
      <family val="2"/>
      <scheme val="minor"/>
    </font>
    <font>
      <sz val="9"/>
      <name val="Opensans"/>
    </font>
    <font>
      <sz val="7"/>
      <name val="Opensans"/>
    </font>
    <font>
      <sz val="11"/>
      <color indexed="8"/>
      <name val="Opensans"/>
    </font>
    <font>
      <sz val="9"/>
      <color rgb="FF333333"/>
      <name val="Calibri"/>
      <family val="2"/>
      <scheme val="minor"/>
    </font>
    <font>
      <sz val="8"/>
      <color rgb="FF333333"/>
      <name val="Calibri"/>
      <family val="2"/>
      <scheme val="minor"/>
    </font>
    <font>
      <sz val="7"/>
      <color rgb="FF000000"/>
      <name val="Calibri"/>
      <family val="2"/>
      <scheme val="minor"/>
    </font>
    <font>
      <sz val="9"/>
      <color rgb="FF000000"/>
      <name val="Calibri"/>
      <family val="2"/>
      <scheme val="minor"/>
    </font>
    <font>
      <sz val="9"/>
      <color rgb="FFFFFFFF"/>
      <name val="Calibri"/>
      <family val="2"/>
      <scheme val="minor"/>
    </font>
    <font>
      <sz val="8"/>
      <color rgb="FF333333"/>
      <name val="Opensans"/>
    </font>
    <font>
      <u/>
      <sz val="11"/>
      <color theme="10"/>
      <name val="Calibri"/>
      <family val="2"/>
      <scheme val="minor"/>
    </font>
    <font>
      <u/>
      <sz val="11"/>
      <name val="Calibri"/>
      <family val="2"/>
      <scheme val="minor"/>
    </font>
    <font>
      <sz val="11"/>
      <name val="Calibri"/>
      <family val="2"/>
      <scheme val="minor"/>
    </font>
    <font>
      <sz val="11"/>
      <color rgb="FFFF0000"/>
      <name val="Opensans"/>
    </font>
    <font>
      <b/>
      <sz val="11"/>
      <color rgb="FFFF0000"/>
      <name val="Opensans"/>
    </font>
    <font>
      <b/>
      <sz val="10"/>
      <color rgb="FFFF0000"/>
      <name val="Calibri"/>
      <family val="2"/>
      <scheme val="minor"/>
    </font>
    <font>
      <b/>
      <sz val="14"/>
      <color rgb="FFFF0000"/>
      <name val="Calibri"/>
      <family val="2"/>
      <scheme val="minor"/>
    </font>
    <font>
      <sz val="20"/>
      <name val="Calibri"/>
      <family val="2"/>
      <scheme val="minor"/>
    </font>
    <font>
      <b/>
      <sz val="16"/>
      <name val="Arial"/>
      <family val="2"/>
    </font>
    <font>
      <sz val="10"/>
      <color rgb="FFFF0000"/>
      <name val="Arial"/>
      <family val="2"/>
    </font>
    <font>
      <b/>
      <sz val="9"/>
      <name val="Arial"/>
      <family val="2"/>
    </font>
    <font>
      <b/>
      <sz val="9"/>
      <color rgb="FFFF0000"/>
      <name val="Arial"/>
      <family val="2"/>
    </font>
    <font>
      <b/>
      <sz val="10"/>
      <color indexed="10"/>
      <name val="Arial"/>
      <family val="2"/>
    </font>
    <font>
      <b/>
      <sz val="9"/>
      <color indexed="10"/>
      <name val="Arial"/>
      <family val="2"/>
    </font>
    <font>
      <b/>
      <i/>
      <sz val="10"/>
      <name val="Arial"/>
      <family val="2"/>
    </font>
    <font>
      <sz val="8"/>
      <name val="Arial"/>
      <family val="2"/>
    </font>
    <font>
      <sz val="10"/>
      <color theme="1" tint="0.499984740745262"/>
      <name val="Arial"/>
      <family val="2"/>
    </font>
    <font>
      <b/>
      <sz val="11"/>
      <color indexed="8"/>
      <name val="Calibri"/>
      <family val="2"/>
      <scheme val="minor"/>
    </font>
    <font>
      <sz val="8"/>
      <name val="Calibri"/>
      <family val="2"/>
      <scheme val="minor"/>
    </font>
    <font>
      <sz val="16"/>
      <color indexed="8"/>
      <name val="Calibri"/>
      <family val="2"/>
      <scheme val="minor"/>
    </font>
  </fonts>
  <fills count="32">
    <fill>
      <patternFill patternType="none"/>
    </fill>
    <fill>
      <patternFill patternType="gray125"/>
    </fill>
    <fill>
      <patternFill patternType="solid">
        <fgColor rgb="FF204581"/>
      </patternFill>
    </fill>
    <fill>
      <patternFill patternType="solid">
        <fgColor rgb="FF073D85"/>
      </patternFill>
    </fill>
    <fill>
      <patternFill patternType="solid">
        <fgColor rgb="FF073C85"/>
      </patternFill>
    </fill>
    <fill>
      <patternFill patternType="solid">
        <fgColor rgb="FFC0C0C0"/>
        <bgColor rgb="FFCCCCFF"/>
      </patternFill>
    </fill>
    <fill>
      <patternFill patternType="solid">
        <fgColor rgb="FFCCCCFF"/>
        <bgColor rgb="FFC0C0C0"/>
      </patternFill>
    </fill>
    <fill>
      <patternFill patternType="solid">
        <fgColor rgb="FF073D85"/>
        <bgColor indexed="64"/>
      </patternFill>
    </fill>
    <fill>
      <patternFill patternType="solid">
        <fgColor rgb="FF073D85"/>
        <bgColor rgb="FF333399"/>
      </patternFill>
    </fill>
    <fill>
      <patternFill patternType="solid">
        <fgColor rgb="FFFFFF00"/>
        <bgColor indexed="64"/>
      </patternFill>
    </fill>
    <fill>
      <patternFill patternType="solid">
        <fgColor rgb="FFFFCC99"/>
      </patternFill>
    </fill>
    <fill>
      <patternFill patternType="solid">
        <fgColor rgb="FFFFC000"/>
        <bgColor indexed="64"/>
      </patternFill>
    </fill>
    <fill>
      <patternFill patternType="solid">
        <fgColor rgb="FFFFFFFF"/>
        <bgColor indexed="64"/>
      </patternFill>
    </fill>
    <fill>
      <patternFill patternType="solid">
        <fgColor rgb="FFF8FAFC"/>
        <bgColor indexed="64"/>
      </patternFill>
    </fill>
    <fill>
      <patternFill patternType="solid">
        <fgColor rgb="FFF5F5F5"/>
        <bgColor indexed="64"/>
      </patternFill>
    </fill>
    <fill>
      <patternFill patternType="solid">
        <fgColor rgb="FFEEEEEE"/>
        <bgColor indexed="64"/>
      </patternFill>
    </fill>
    <fill>
      <patternFill patternType="solid">
        <fgColor rgb="FFEBEBEB"/>
        <bgColor indexed="64"/>
      </patternFill>
    </fill>
    <fill>
      <patternFill patternType="solid">
        <fgColor rgb="FF0070C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indexed="41"/>
        <bgColor indexed="64"/>
      </patternFill>
    </fill>
    <fill>
      <patternFill patternType="solid">
        <fgColor rgb="FFFFFF99"/>
        <bgColor indexed="64"/>
      </patternFill>
    </fill>
    <fill>
      <patternFill patternType="solid">
        <fgColor rgb="FF92D050"/>
        <bgColor indexed="64"/>
      </patternFill>
    </fill>
    <fill>
      <patternFill patternType="solid">
        <fgColor theme="0"/>
        <bgColor indexed="64"/>
      </patternFill>
    </fill>
    <fill>
      <patternFill patternType="solid">
        <fgColor indexed="43"/>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indexed="23"/>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0000"/>
        <bgColor indexed="64"/>
      </patternFill>
    </fill>
    <fill>
      <patternFill patternType="solid">
        <fgColor theme="3" tint="0.59999389629810485"/>
        <bgColor indexed="64"/>
      </patternFill>
    </fill>
  </fills>
  <borders count="84">
    <border>
      <left/>
      <right/>
      <top/>
      <bottom/>
      <diagonal/>
    </border>
    <border>
      <left style="thin">
        <color rgb="FF073D85"/>
      </left>
      <right style="thin">
        <color rgb="FF073D85"/>
      </right>
      <top style="thin">
        <color rgb="FF073D85"/>
      </top>
      <bottom style="thin">
        <color rgb="FF073D85"/>
      </bottom>
      <diagonal/>
    </border>
    <border>
      <left/>
      <right/>
      <top style="thin">
        <color rgb="FF073D85"/>
      </top>
      <bottom style="thin">
        <color rgb="FF073D85"/>
      </bottom>
      <diagonal/>
    </border>
    <border>
      <left/>
      <right/>
      <top/>
      <bottom style="thin">
        <color rgb="FFCCCCCC"/>
      </bottom>
      <diagonal/>
    </border>
    <border>
      <left style="thin">
        <color rgb="FF073D85"/>
      </left>
      <right/>
      <top style="thin">
        <color rgb="FF073D85"/>
      </top>
      <bottom style="thin">
        <color rgb="FF073D85"/>
      </bottom>
      <diagonal/>
    </border>
    <border>
      <left style="thin">
        <color rgb="FF073D85"/>
      </left>
      <right/>
      <top/>
      <bottom/>
      <diagonal/>
    </border>
    <border>
      <left/>
      <right/>
      <top style="thin">
        <color rgb="FF073D85"/>
      </top>
      <bottom/>
      <diagonal/>
    </border>
    <border>
      <left style="thin">
        <color rgb="FF969696"/>
      </left>
      <right/>
      <top style="thin">
        <color rgb="FF969696"/>
      </top>
      <bottom/>
      <diagonal/>
    </border>
    <border>
      <left style="thin">
        <color rgb="FFC0C0C0"/>
      </left>
      <right/>
      <top style="thin">
        <color rgb="FF969696"/>
      </top>
      <bottom/>
      <diagonal/>
    </border>
    <border>
      <left style="thin">
        <color rgb="FFC0C0C0"/>
      </left>
      <right style="thin">
        <color rgb="FF969696"/>
      </right>
      <top style="thin">
        <color rgb="FF969696"/>
      </top>
      <bottom/>
      <diagonal/>
    </border>
    <border>
      <left style="thin">
        <color rgb="FF969696"/>
      </left>
      <right/>
      <top style="thin">
        <color rgb="FFC0C0C0"/>
      </top>
      <bottom/>
      <diagonal/>
    </border>
    <border>
      <left style="thin">
        <color rgb="FFC0C0C0"/>
      </left>
      <right/>
      <top style="thin">
        <color rgb="FFC0C0C0"/>
      </top>
      <bottom/>
      <diagonal/>
    </border>
    <border>
      <left style="thin">
        <color rgb="FF969696"/>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969696"/>
      </right>
      <top style="thin">
        <color rgb="FFC0C0C0"/>
      </top>
      <bottom/>
      <diagonal/>
    </border>
    <border>
      <left style="thin">
        <color rgb="FFC0C0C0"/>
      </left>
      <right/>
      <top/>
      <bottom/>
      <diagonal/>
    </border>
    <border>
      <left style="thin">
        <color rgb="FFC0C0C0"/>
      </left>
      <right style="thin">
        <color rgb="FF969696"/>
      </right>
      <top/>
      <bottom/>
      <diagonal/>
    </border>
    <border>
      <left style="thin">
        <color rgb="FFC0C0C0"/>
      </left>
      <right/>
      <top/>
      <bottom style="thin">
        <color rgb="FFC0C0C0"/>
      </bottom>
      <diagonal/>
    </border>
    <border>
      <left style="thin">
        <color rgb="FF969696"/>
      </left>
      <right/>
      <top style="thin">
        <color rgb="FFC0C0C0"/>
      </top>
      <bottom style="thin">
        <color rgb="FF969696"/>
      </bottom>
      <diagonal/>
    </border>
    <border>
      <left style="thin">
        <color rgb="FFC0C0C0"/>
      </left>
      <right style="thin">
        <color rgb="FFC0C0C0"/>
      </right>
      <top style="thin">
        <color rgb="FFC0C0C0"/>
      </top>
      <bottom/>
      <diagonal/>
    </border>
    <border>
      <left/>
      <right/>
      <top style="thin">
        <color rgb="FFC0C0C0"/>
      </top>
      <bottom/>
      <diagonal/>
    </border>
    <border>
      <left style="thin">
        <color rgb="FFC0C0C0"/>
      </left>
      <right style="thin">
        <color rgb="FF969696"/>
      </right>
      <top/>
      <bottom style="thin">
        <color rgb="FF969696"/>
      </bottom>
      <diagonal/>
    </border>
    <border>
      <left style="thin">
        <color rgb="FFC0C0C0"/>
      </left>
      <right/>
      <top/>
      <bottom style="thin">
        <color rgb="FF969696"/>
      </bottom>
      <diagonal/>
    </border>
    <border>
      <left style="thin">
        <color rgb="FF969696"/>
      </left>
      <right/>
      <top/>
      <bottom/>
      <diagonal/>
    </border>
    <border>
      <left style="thin">
        <color rgb="FF969696"/>
      </left>
      <right/>
      <top style="thin">
        <color rgb="FF969696"/>
      </top>
      <bottom style="thin">
        <color rgb="FF969696"/>
      </bottom>
      <diagonal/>
    </border>
    <border>
      <left/>
      <right/>
      <top style="thin">
        <color rgb="FFC0C0C0"/>
      </top>
      <bottom style="thin">
        <color rgb="FF969696"/>
      </bottom>
      <diagonal/>
    </border>
    <border>
      <left style="thin">
        <color rgb="FFC0C0C0"/>
      </left>
      <right style="thin">
        <color rgb="FF969696"/>
      </right>
      <top style="thin">
        <color rgb="FFC0C0C0"/>
      </top>
      <bottom style="thin">
        <color rgb="FF969696"/>
      </bottom>
      <diagonal/>
    </border>
    <border>
      <left style="thin">
        <color rgb="FFC0C0C0"/>
      </left>
      <right style="thin">
        <color rgb="FFC0C0C0"/>
      </right>
      <top/>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969696"/>
      </left>
      <right style="thin">
        <color rgb="FF969696"/>
      </right>
      <top style="thin">
        <color rgb="FF969696"/>
      </top>
      <bottom style="thin">
        <color rgb="FF969696"/>
      </bottom>
      <diagonal/>
    </border>
    <border>
      <left/>
      <right/>
      <top style="thin">
        <color rgb="FFC0C0C0"/>
      </top>
      <bottom style="thin">
        <color rgb="FFC0C0C0"/>
      </bottom>
      <diagonal/>
    </border>
    <border>
      <left/>
      <right style="thin">
        <color rgb="FF969696"/>
      </right>
      <top style="thin">
        <color rgb="FFC0C0C0"/>
      </top>
      <bottom/>
      <diagonal/>
    </border>
    <border>
      <left/>
      <right style="thin">
        <color rgb="FFC0C0C0"/>
      </right>
      <top style="thin">
        <color rgb="FFC0C0C0"/>
      </top>
      <bottom style="thin">
        <color rgb="FFC0C0C0"/>
      </bottom>
      <diagonal/>
    </border>
    <border>
      <left/>
      <right/>
      <top/>
      <bottom style="medium">
        <color rgb="FFDDDDDD"/>
      </bottom>
      <diagonal/>
    </border>
    <border>
      <left style="medium">
        <color rgb="FFAEAEAE"/>
      </left>
      <right/>
      <top/>
      <bottom style="medium">
        <color rgb="FFDDDDDD"/>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right/>
      <top/>
      <bottom style="medium">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0" fontId="15" fillId="0" borderId="0"/>
    <xf numFmtId="0" fontId="20" fillId="10" borderId="35" applyNumberFormat="0" applyAlignment="0" applyProtection="0"/>
    <xf numFmtId="0" fontId="42" fillId="0" borderId="0" applyNumberFormat="0" applyFill="0" applyBorder="0" applyAlignment="0" applyProtection="0"/>
    <xf numFmtId="0" fontId="15" fillId="0" borderId="0"/>
  </cellStyleXfs>
  <cellXfs count="511">
    <xf numFmtId="0" fontId="0" fillId="0" borderId="0" xfId="0"/>
    <xf numFmtId="0" fontId="0" fillId="0" borderId="0" xfId="0" applyAlignment="1">
      <alignment horizontal="left" vertical="top" wrapText="1"/>
    </xf>
    <xf numFmtId="0" fontId="0" fillId="0" borderId="0" xfId="0" applyAlignment="1">
      <alignment wrapText="1"/>
    </xf>
    <xf numFmtId="0" fontId="1" fillId="0" borderId="0" xfId="0" applyFont="1" applyAlignment="1">
      <alignment wrapText="1"/>
    </xf>
    <xf numFmtId="0" fontId="1" fillId="0" borderId="0" xfId="0" applyFont="1" applyAlignment="1">
      <alignment horizontal="center" wrapText="1"/>
    </xf>
    <xf numFmtId="0" fontId="0" fillId="0" borderId="0" xfId="0" applyAlignment="1">
      <alignment horizontal="center" wrapText="1"/>
    </xf>
    <xf numFmtId="0" fontId="11" fillId="0" borderId="0" xfId="0" applyFont="1" applyAlignment="1">
      <alignment wrapText="1"/>
    </xf>
    <xf numFmtId="0" fontId="15" fillId="0" borderId="0" xfId="1"/>
    <xf numFmtId="0" fontId="15" fillId="0" borderId="18" xfId="1" applyBorder="1"/>
    <xf numFmtId="4" fontId="15" fillId="0" borderId="12" xfId="1" applyNumberFormat="1" applyBorder="1"/>
    <xf numFmtId="4" fontId="15" fillId="0" borderId="13" xfId="1" applyNumberFormat="1" applyBorder="1"/>
    <xf numFmtId="4" fontId="15" fillId="0" borderId="18" xfId="1" applyNumberFormat="1" applyBorder="1"/>
    <xf numFmtId="4" fontId="15" fillId="0" borderId="22" xfId="1" applyNumberFormat="1" applyBorder="1"/>
    <xf numFmtId="4" fontId="15" fillId="0" borderId="23" xfId="1" applyNumberFormat="1" applyBorder="1"/>
    <xf numFmtId="0" fontId="6" fillId="0" borderId="0" xfId="0" applyFont="1" applyAlignment="1">
      <alignment vertical="top" wrapText="1"/>
    </xf>
    <xf numFmtId="0" fontId="0" fillId="0" borderId="0" xfId="0" applyAlignment="1">
      <alignment horizontal="center"/>
    </xf>
    <xf numFmtId="4" fontId="15" fillId="0" borderId="24" xfId="1" applyNumberFormat="1" applyBorder="1"/>
    <xf numFmtId="4" fontId="17" fillId="0" borderId="13" xfId="1" applyNumberFormat="1" applyFont="1" applyBorder="1" applyAlignment="1">
      <alignment vertical="top" wrapText="1"/>
    </xf>
    <xf numFmtId="4" fontId="15" fillId="0" borderId="7" xfId="1" applyNumberFormat="1" applyBorder="1"/>
    <xf numFmtId="4" fontId="15" fillId="9" borderId="36" xfId="1" applyNumberFormat="1" applyFill="1" applyBorder="1"/>
    <xf numFmtId="4" fontId="15" fillId="9" borderId="24" xfId="1" applyNumberFormat="1" applyFill="1" applyBorder="1"/>
    <xf numFmtId="0" fontId="24" fillId="0" borderId="0" xfId="0" applyFont="1" applyAlignment="1">
      <alignment wrapText="1"/>
    </xf>
    <xf numFmtId="0" fontId="0" fillId="0" borderId="31" xfId="0" applyBorder="1"/>
    <xf numFmtId="0" fontId="0" fillId="0" borderId="32" xfId="0" applyBorder="1"/>
    <xf numFmtId="0" fontId="0" fillId="0" borderId="0" xfId="0" applyAlignment="1">
      <alignment horizontal="left" vertical="center" wrapText="1"/>
    </xf>
    <xf numFmtId="0" fontId="28" fillId="13" borderId="42" xfId="0" applyFont="1" applyFill="1" applyBorder="1" applyAlignment="1">
      <alignment horizontal="left" vertical="top" wrapText="1"/>
    </xf>
    <xf numFmtId="0" fontId="29" fillId="12" borderId="42" xfId="0" applyFont="1" applyFill="1" applyBorder="1" applyAlignment="1">
      <alignment vertical="center" wrapText="1"/>
    </xf>
    <xf numFmtId="0" fontId="29" fillId="12" borderId="42" xfId="0" applyFont="1" applyFill="1" applyBorder="1" applyAlignment="1">
      <alignment horizontal="left" vertical="center"/>
    </xf>
    <xf numFmtId="0" fontId="29" fillId="14" borderId="42" xfId="0" applyFont="1" applyFill="1" applyBorder="1" applyAlignment="1">
      <alignment vertical="center" wrapText="1"/>
    </xf>
    <xf numFmtId="0" fontId="29" fillId="14" borderId="42" xfId="0" applyFont="1" applyFill="1" applyBorder="1" applyAlignment="1">
      <alignment horizontal="left" vertical="center"/>
    </xf>
    <xf numFmtId="0" fontId="26" fillId="0" borderId="0" xfId="0" applyFont="1" applyAlignment="1">
      <alignment horizontal="right" vertical="center" wrapText="1"/>
    </xf>
    <xf numFmtId="0" fontId="28" fillId="0" borderId="0" xfId="0" applyFont="1" applyAlignment="1">
      <alignment horizontal="left" vertical="top" wrapText="1"/>
    </xf>
    <xf numFmtId="0" fontId="27" fillId="0" borderId="46" xfId="0" applyFont="1" applyBorder="1" applyAlignment="1">
      <alignment horizontal="left" vertical="center" wrapText="1"/>
    </xf>
    <xf numFmtId="0" fontId="0" fillId="0" borderId="46" xfId="0" applyBorder="1"/>
    <xf numFmtId="0" fontId="28" fillId="13" borderId="46" xfId="0" applyFont="1" applyFill="1" applyBorder="1" applyAlignment="1">
      <alignment horizontal="left" vertical="top" wrapText="1"/>
    </xf>
    <xf numFmtId="0" fontId="29" fillId="12" borderId="46" xfId="0" applyFont="1" applyFill="1" applyBorder="1" applyAlignment="1">
      <alignment vertical="center" wrapText="1"/>
    </xf>
    <xf numFmtId="0" fontId="29" fillId="12" borderId="46" xfId="0" applyFont="1" applyFill="1" applyBorder="1" applyAlignment="1">
      <alignment horizontal="left" vertical="center"/>
    </xf>
    <xf numFmtId="0" fontId="26" fillId="12" borderId="46" xfId="0" applyFont="1" applyFill="1" applyBorder="1" applyAlignment="1">
      <alignment horizontal="right" vertical="center" wrapText="1"/>
    </xf>
    <xf numFmtId="0" fontId="29" fillId="14" borderId="46" xfId="0" applyFont="1" applyFill="1" applyBorder="1" applyAlignment="1">
      <alignment vertical="center" wrapText="1"/>
    </xf>
    <xf numFmtId="0" fontId="29" fillId="14" borderId="46" xfId="0" applyFont="1" applyFill="1" applyBorder="1" applyAlignment="1">
      <alignment horizontal="left" vertical="center"/>
    </xf>
    <xf numFmtId="0" fontId="26" fillId="15" borderId="46" xfId="0" applyFont="1" applyFill="1" applyBorder="1" applyAlignment="1">
      <alignment horizontal="right" vertical="center" wrapText="1"/>
    </xf>
    <xf numFmtId="0" fontId="26" fillId="14" borderId="46" xfId="0" applyFont="1" applyFill="1" applyBorder="1" applyAlignment="1">
      <alignment horizontal="right" vertical="center" wrapText="1"/>
    </xf>
    <xf numFmtId="0" fontId="32" fillId="0" borderId="0" xfId="0" applyFont="1"/>
    <xf numFmtId="0" fontId="29" fillId="16" borderId="46" xfId="0" applyFont="1" applyFill="1" applyBorder="1" applyAlignment="1">
      <alignment horizontal="left" vertical="center"/>
    </xf>
    <xf numFmtId="0" fontId="33" fillId="18" borderId="46" xfId="0" applyFont="1" applyFill="1" applyBorder="1" applyAlignment="1">
      <alignment vertical="center" wrapText="1"/>
    </xf>
    <xf numFmtId="0" fontId="31" fillId="13" borderId="46" xfId="0" applyFont="1" applyFill="1" applyBorder="1" applyAlignment="1">
      <alignment horizontal="left" vertical="top" wrapText="1"/>
    </xf>
    <xf numFmtId="0" fontId="0" fillId="0" borderId="0" xfId="0" applyAlignment="1">
      <alignment horizontal="center" vertical="center"/>
    </xf>
    <xf numFmtId="0" fontId="36" fillId="13" borderId="42" xfId="0" applyFont="1" applyFill="1" applyBorder="1" applyAlignment="1">
      <alignment horizontal="left" vertical="top" wrapText="1"/>
    </xf>
    <xf numFmtId="0" fontId="25" fillId="12" borderId="42" xfId="0" applyFont="1" applyFill="1" applyBorder="1" applyAlignment="1">
      <alignment vertical="center" wrapText="1"/>
    </xf>
    <xf numFmtId="0" fontId="25" fillId="12" borderId="42" xfId="0" applyFont="1" applyFill="1" applyBorder="1" applyAlignment="1">
      <alignment horizontal="center" vertical="center" wrapText="1"/>
    </xf>
    <xf numFmtId="0" fontId="39" fillId="15" borderId="42" xfId="0" applyFont="1" applyFill="1" applyBorder="1" applyAlignment="1">
      <alignment horizontal="center" vertical="center" wrapText="1"/>
    </xf>
    <xf numFmtId="0" fontId="25" fillId="14" borderId="42" xfId="0" applyFont="1" applyFill="1" applyBorder="1" applyAlignment="1">
      <alignment vertical="center" wrapText="1"/>
    </xf>
    <xf numFmtId="0" fontId="25" fillId="14" borderId="42" xfId="0" applyFont="1" applyFill="1" applyBorder="1" applyAlignment="1">
      <alignment horizontal="center" vertical="center" wrapText="1"/>
    </xf>
    <xf numFmtId="0" fontId="25" fillId="0" borderId="42" xfId="0" applyFont="1" applyBorder="1" applyAlignment="1">
      <alignment vertical="center" wrapText="1"/>
    </xf>
    <xf numFmtId="0" fontId="25" fillId="0" borderId="42" xfId="0" applyFont="1" applyBorder="1" applyAlignment="1">
      <alignment horizontal="center" vertical="center" wrapText="1"/>
    </xf>
    <xf numFmtId="0" fontId="40" fillId="0" borderId="42" xfId="0" applyFont="1" applyBorder="1" applyAlignment="1">
      <alignment horizontal="center" vertical="center" wrapText="1"/>
    </xf>
    <xf numFmtId="0" fontId="41" fillId="13" borderId="41" xfId="0" applyFont="1" applyFill="1" applyBorder="1" applyAlignment="1">
      <alignment horizontal="left" vertical="top" wrapText="1"/>
    </xf>
    <xf numFmtId="0" fontId="0" fillId="0" borderId="0" xfId="0" applyAlignment="1">
      <alignment vertical="center"/>
    </xf>
    <xf numFmtId="0" fontId="28" fillId="13" borderId="42" xfId="0" applyFont="1" applyFill="1" applyBorder="1" applyAlignment="1">
      <alignment horizontal="left" vertical="center" wrapText="1"/>
    </xf>
    <xf numFmtId="0" fontId="0" fillId="0" borderId="46" xfId="0" applyBorder="1" applyAlignment="1">
      <alignment vertical="center"/>
    </xf>
    <xf numFmtId="0" fontId="28" fillId="13" borderId="46" xfId="0" applyFont="1" applyFill="1" applyBorder="1" applyAlignment="1">
      <alignment horizontal="left" vertical="center" wrapText="1"/>
    </xf>
    <xf numFmtId="0" fontId="29" fillId="16" borderId="46" xfId="0" applyFont="1" applyFill="1" applyBorder="1" applyAlignment="1">
      <alignment vertical="center" wrapText="1"/>
    </xf>
    <xf numFmtId="0" fontId="42" fillId="13" borderId="42" xfId="3" applyFill="1" applyBorder="1" applyAlignment="1">
      <alignment horizontal="left" vertical="top" wrapText="1"/>
    </xf>
    <xf numFmtId="0" fontId="29" fillId="12" borderId="42" xfId="0" applyFont="1" applyFill="1" applyBorder="1" applyAlignment="1">
      <alignment horizontal="right" vertical="center" wrapText="1"/>
    </xf>
    <xf numFmtId="0" fontId="29" fillId="14" borderId="42" xfId="0" applyFont="1" applyFill="1" applyBorder="1" applyAlignment="1">
      <alignment horizontal="right" vertical="center" wrapText="1"/>
    </xf>
    <xf numFmtId="0" fontId="41" fillId="13" borderId="40" xfId="0" applyFont="1" applyFill="1" applyBorder="1" applyAlignment="1">
      <alignment horizontal="left" vertical="top" wrapText="1"/>
    </xf>
    <xf numFmtId="0" fontId="27" fillId="0" borderId="53" xfId="0" applyFont="1" applyBorder="1" applyAlignment="1">
      <alignment vertical="center" wrapText="1"/>
    </xf>
    <xf numFmtId="0" fontId="27" fillId="0" borderId="46" xfId="0" applyFont="1" applyBorder="1" applyAlignment="1">
      <alignment vertical="center" wrapText="1"/>
    </xf>
    <xf numFmtId="0" fontId="41" fillId="13" borderId="46" xfId="0" applyFont="1" applyFill="1" applyBorder="1" applyAlignment="1">
      <alignment horizontal="center" vertical="center" wrapText="1"/>
    </xf>
    <xf numFmtId="0" fontId="43" fillId="13" borderId="42" xfId="3" applyFont="1" applyFill="1" applyBorder="1" applyAlignment="1">
      <alignment horizontal="center" vertical="top" wrapText="1"/>
    </xf>
    <xf numFmtId="0" fontId="29" fillId="14" borderId="0" xfId="0" applyFont="1" applyFill="1" applyAlignment="1">
      <alignment vertical="center" wrapText="1"/>
    </xf>
    <xf numFmtId="0" fontId="29" fillId="14" borderId="0" xfId="0" applyFont="1" applyFill="1" applyAlignment="1">
      <alignment horizontal="left" vertical="center" wrapText="1"/>
    </xf>
    <xf numFmtId="0" fontId="29" fillId="14" borderId="0" xfId="0" applyFont="1" applyFill="1" applyAlignment="1">
      <alignment horizontal="right" vertical="center" wrapText="1"/>
    </xf>
    <xf numFmtId="0" fontId="29" fillId="12" borderId="0" xfId="0" applyFont="1" applyFill="1" applyAlignment="1">
      <alignment vertical="center" wrapText="1"/>
    </xf>
    <xf numFmtId="0" fontId="29" fillId="12" borderId="0" xfId="0" applyFont="1" applyFill="1" applyAlignment="1">
      <alignment horizontal="left" vertical="center"/>
    </xf>
    <xf numFmtId="0" fontId="29" fillId="12" borderId="0" xfId="0" applyFont="1" applyFill="1" applyAlignment="1">
      <alignment horizontal="right" vertical="center" wrapText="1"/>
    </xf>
    <xf numFmtId="0" fontId="29" fillId="12" borderId="0" xfId="0" applyFont="1" applyFill="1" applyAlignment="1">
      <alignment horizontal="left" vertical="center" wrapText="1"/>
    </xf>
    <xf numFmtId="0" fontId="26" fillId="12" borderId="0" xfId="0" applyFont="1" applyFill="1" applyAlignment="1">
      <alignment horizontal="right" vertical="center" wrapText="1"/>
    </xf>
    <xf numFmtId="0" fontId="29" fillId="12" borderId="0" xfId="0" applyFont="1" applyFill="1" applyAlignment="1">
      <alignment horizontal="right" wrapText="1"/>
    </xf>
    <xf numFmtId="0" fontId="29" fillId="12" borderId="46" xfId="0" applyFont="1" applyFill="1" applyBorder="1" applyAlignment="1">
      <alignment horizontal="left" vertical="center" wrapText="1"/>
    </xf>
    <xf numFmtId="0" fontId="29" fillId="12" borderId="46" xfId="0" applyFont="1" applyFill="1" applyBorder="1" applyAlignment="1">
      <alignment horizontal="right" vertical="center" wrapText="1"/>
    </xf>
    <xf numFmtId="0" fontId="29" fillId="14" borderId="46" xfId="0" applyFont="1" applyFill="1" applyBorder="1" applyAlignment="1">
      <alignment horizontal="left" vertical="center" wrapText="1"/>
    </xf>
    <xf numFmtId="0" fontId="29" fillId="14" borderId="46" xfId="0" applyFont="1" applyFill="1" applyBorder="1" applyAlignment="1">
      <alignment horizontal="right" vertical="center" wrapText="1"/>
    </xf>
    <xf numFmtId="0" fontId="28" fillId="13" borderId="46" xfId="0" applyFont="1" applyFill="1" applyBorder="1" applyAlignment="1">
      <alignment horizontal="center" vertical="top" wrapText="1"/>
    </xf>
    <xf numFmtId="0" fontId="29" fillId="12" borderId="46" xfId="0" applyFont="1" applyFill="1" applyBorder="1" applyAlignment="1">
      <alignment horizontal="right" wrapText="1"/>
    </xf>
    <xf numFmtId="0" fontId="29" fillId="16" borderId="46" xfId="0" applyFont="1" applyFill="1" applyBorder="1" applyAlignment="1">
      <alignment horizontal="right" wrapText="1"/>
    </xf>
    <xf numFmtId="0" fontId="29" fillId="16" borderId="46" xfId="0" applyFont="1" applyFill="1" applyBorder="1" applyAlignment="1">
      <alignment horizontal="right" vertical="center" wrapText="1"/>
    </xf>
    <xf numFmtId="0" fontId="29" fillId="14" borderId="46" xfId="0" applyFont="1" applyFill="1" applyBorder="1" applyAlignment="1">
      <alignment horizontal="right" wrapText="1"/>
    </xf>
    <xf numFmtId="0" fontId="33" fillId="18" borderId="46" xfId="0" applyFont="1" applyFill="1" applyBorder="1" applyAlignment="1">
      <alignment horizontal="right" vertical="center" wrapText="1"/>
    </xf>
    <xf numFmtId="0" fontId="29" fillId="12" borderId="46" xfId="0" applyFont="1" applyFill="1" applyBorder="1" applyAlignment="1">
      <alignment horizontal="center" vertical="center" wrapText="1"/>
    </xf>
    <xf numFmtId="0" fontId="29" fillId="14" borderId="46" xfId="0" applyFont="1" applyFill="1" applyBorder="1" applyAlignment="1">
      <alignment horizontal="center" vertical="center" wrapText="1"/>
    </xf>
    <xf numFmtId="0" fontId="18" fillId="0" borderId="0" xfId="0" applyFont="1" applyAlignment="1">
      <alignment horizontal="left" vertical="top" wrapText="1"/>
    </xf>
    <xf numFmtId="0" fontId="7" fillId="0" borderId="0" xfId="0" applyFont="1" applyAlignment="1">
      <alignment vertical="center" wrapText="1"/>
    </xf>
    <xf numFmtId="0" fontId="9" fillId="0" borderId="0" xfId="0" applyFont="1" applyAlignment="1">
      <alignment vertical="top" wrapText="1"/>
    </xf>
    <xf numFmtId="0" fontId="7" fillId="0" borderId="0" xfId="0" applyFont="1" applyAlignment="1">
      <alignment horizontal="left" vertical="center" wrapText="1"/>
    </xf>
    <xf numFmtId="0" fontId="7" fillId="0" borderId="0" xfId="0" applyFont="1" applyAlignment="1">
      <alignment horizontal="left" vertical="top" wrapText="1"/>
    </xf>
    <xf numFmtId="0" fontId="0" fillId="0" borderId="54" xfId="0" applyBorder="1"/>
    <xf numFmtId="0" fontId="8" fillId="8" borderId="0" xfId="0" applyFont="1" applyFill="1" applyAlignment="1">
      <alignment vertical="top" wrapText="1"/>
    </xf>
    <xf numFmtId="0" fontId="8" fillId="0" borderId="0" xfId="0" applyFont="1" applyAlignment="1">
      <alignment vertical="top" wrapText="1"/>
    </xf>
    <xf numFmtId="2" fontId="0" fillId="0" borderId="54" xfId="0" applyNumberFormat="1" applyBorder="1"/>
    <xf numFmtId="0" fontId="15" fillId="0" borderId="28" xfId="1" applyBorder="1"/>
    <xf numFmtId="0" fontId="14" fillId="0" borderId="13" xfId="1" applyFont="1" applyBorder="1" applyAlignment="1">
      <alignment vertical="top" wrapText="1"/>
    </xf>
    <xf numFmtId="0" fontId="15" fillId="0" borderId="13" xfId="1" applyBorder="1"/>
    <xf numFmtId="0" fontId="15" fillId="0" borderId="14" xfId="1" applyBorder="1"/>
    <xf numFmtId="0" fontId="15" fillId="0" borderId="16" xfId="1" applyBorder="1"/>
    <xf numFmtId="1" fontId="14" fillId="0" borderId="13" xfId="1" applyNumberFormat="1" applyFont="1" applyBorder="1" applyAlignment="1">
      <alignment vertical="top" wrapText="1"/>
    </xf>
    <xf numFmtId="1" fontId="14" fillId="0" borderId="14" xfId="1" applyNumberFormat="1" applyFont="1" applyBorder="1" applyAlignment="1">
      <alignment vertical="top" wrapText="1"/>
    </xf>
    <xf numFmtId="0" fontId="15" fillId="0" borderId="11" xfId="1" applyBorder="1"/>
    <xf numFmtId="0" fontId="15" fillId="0" borderId="20" xfId="1" applyBorder="1"/>
    <xf numFmtId="0" fontId="5" fillId="0" borderId="0" xfId="1" applyFont="1" applyAlignment="1">
      <alignment vertical="top" wrapText="1"/>
    </xf>
    <xf numFmtId="0" fontId="0" fillId="0" borderId="0" xfId="0" applyAlignment="1">
      <alignment vertical="top"/>
    </xf>
    <xf numFmtId="0" fontId="0" fillId="9" borderId="0" xfId="0" applyFill="1" applyAlignment="1">
      <alignment vertical="top"/>
    </xf>
    <xf numFmtId="0" fontId="47" fillId="0" borderId="55" xfId="0" applyFont="1" applyBorder="1"/>
    <xf numFmtId="0" fontId="48" fillId="0" borderId="56" xfId="0" applyFont="1" applyBorder="1"/>
    <xf numFmtId="0" fontId="0" fillId="0" borderId="56" xfId="0" applyBorder="1"/>
    <xf numFmtId="165" fontId="0" fillId="0" borderId="56" xfId="0" applyNumberFormat="1" applyBorder="1"/>
    <xf numFmtId="1" fontId="0" fillId="0" borderId="56" xfId="0" applyNumberFormat="1" applyBorder="1"/>
    <xf numFmtId="2" fontId="0" fillId="0" borderId="56" xfId="0" applyNumberFormat="1" applyBorder="1"/>
    <xf numFmtId="0" fontId="15" fillId="0" borderId="56" xfId="4" applyBorder="1" applyAlignment="1">
      <alignment horizontal="center" vertical="center" wrapText="1"/>
    </xf>
    <xf numFmtId="2" fontId="15" fillId="0" borderId="56" xfId="4" applyNumberFormat="1" applyBorder="1" applyAlignment="1">
      <alignment horizontal="center" vertical="center" wrapText="1"/>
    </xf>
    <xf numFmtId="0" fontId="15" fillId="0" borderId="56" xfId="4" applyBorder="1" applyAlignment="1">
      <alignment horizontal="left" vertical="center" wrapText="1"/>
    </xf>
    <xf numFmtId="0" fontId="15" fillId="0" borderId="57" xfId="4" applyBorder="1" applyAlignment="1">
      <alignment horizontal="center" vertical="center" wrapText="1"/>
    </xf>
    <xf numFmtId="0" fontId="15" fillId="0" borderId="0" xfId="4" applyAlignment="1">
      <alignment horizontal="center" vertical="center" wrapText="1"/>
    </xf>
    <xf numFmtId="0" fontId="48" fillId="0" borderId="54" xfId="0" applyFont="1" applyBorder="1"/>
    <xf numFmtId="0" fontId="48" fillId="0" borderId="0" xfId="0" applyFont="1"/>
    <xf numFmtId="165" fontId="0" fillId="0" borderId="0" xfId="0" applyNumberFormat="1"/>
    <xf numFmtId="1" fontId="0" fillId="0" borderId="0" xfId="0" applyNumberFormat="1"/>
    <xf numFmtId="2" fontId="0" fillId="0" borderId="0" xfId="0" applyNumberFormat="1"/>
    <xf numFmtId="49" fontId="15" fillId="0" borderId="0" xfId="4" applyNumberFormat="1" applyAlignment="1" applyProtection="1">
      <alignment horizontal="center"/>
      <protection locked="0"/>
    </xf>
    <xf numFmtId="2" fontId="15" fillId="0" borderId="0" xfId="4" applyNumberFormat="1" applyAlignment="1" applyProtection="1">
      <alignment horizontal="center"/>
      <protection locked="0"/>
    </xf>
    <xf numFmtId="166" fontId="15" fillId="0" borderId="0" xfId="2" applyNumberFormat="1" applyFont="1" applyFill="1" applyBorder="1" applyAlignment="1" applyProtection="1">
      <alignment horizontal="center"/>
      <protection locked="0"/>
    </xf>
    <xf numFmtId="20" fontId="15" fillId="0" borderId="0" xfId="4" applyNumberFormat="1" applyAlignment="1" applyProtection="1">
      <alignment horizontal="center"/>
      <protection locked="0"/>
    </xf>
    <xf numFmtId="20" fontId="15" fillId="0" borderId="0" xfId="4" applyNumberFormat="1" applyAlignment="1" applyProtection="1">
      <alignment horizontal="left"/>
      <protection locked="0"/>
    </xf>
    <xf numFmtId="165" fontId="15" fillId="0" borderId="58" xfId="4" applyNumberFormat="1" applyBorder="1" applyAlignment="1" applyProtection="1">
      <alignment horizontal="center"/>
      <protection locked="0"/>
    </xf>
    <xf numFmtId="165" fontId="15" fillId="0" borderId="0" xfId="4" applyNumberFormat="1" applyAlignment="1" applyProtection="1">
      <alignment horizontal="center"/>
      <protection locked="0"/>
    </xf>
    <xf numFmtId="0" fontId="21" fillId="20" borderId="34" xfId="0" applyFont="1" applyFill="1" applyBorder="1" applyAlignment="1">
      <alignment horizontal="center" vertical="center" wrapText="1"/>
    </xf>
    <xf numFmtId="0" fontId="21" fillId="20" borderId="32" xfId="0" applyFont="1" applyFill="1" applyBorder="1" applyAlignment="1">
      <alignment horizontal="left" vertical="center"/>
    </xf>
    <xf numFmtId="0" fontId="21" fillId="20" borderId="33" xfId="0" applyFont="1" applyFill="1" applyBorder="1" applyAlignment="1">
      <alignment horizontal="left" vertical="center"/>
    </xf>
    <xf numFmtId="0" fontId="0" fillId="20" borderId="33" xfId="0" applyFill="1" applyBorder="1" applyAlignment="1">
      <alignment horizontal="left" vertical="center"/>
    </xf>
    <xf numFmtId="0" fontId="50" fillId="0" borderId="0" xfId="0" applyFont="1" applyAlignment="1" applyProtection="1">
      <alignment horizontal="center" vertical="center" wrapText="1"/>
      <protection locked="0"/>
    </xf>
    <xf numFmtId="0" fontId="21" fillId="0" borderId="0" xfId="0" applyFont="1" applyAlignment="1">
      <alignment horizontal="left" vertical="top" wrapText="1"/>
    </xf>
    <xf numFmtId="0" fontId="21" fillId="21" borderId="59" xfId="0" applyFont="1" applyFill="1" applyBorder="1" applyAlignment="1">
      <alignment vertical="center" wrapText="1"/>
    </xf>
    <xf numFmtId="0" fontId="21" fillId="21" borderId="60" xfId="0" applyFont="1" applyFill="1" applyBorder="1" applyAlignment="1">
      <alignment vertical="center" wrapText="1"/>
    </xf>
    <xf numFmtId="2" fontId="0" fillId="0" borderId="0" xfId="0" applyNumberFormat="1" applyAlignment="1">
      <alignment horizontal="center"/>
    </xf>
    <xf numFmtId="0" fontId="21" fillId="0" borderId="0" xfId="0" applyFont="1" applyAlignment="1">
      <alignment horizontal="center" vertical="top" wrapText="1"/>
    </xf>
    <xf numFmtId="2" fontId="21" fillId="0" borderId="58" xfId="0" applyNumberFormat="1" applyFont="1" applyBorder="1" applyAlignment="1">
      <alignment horizontal="center" wrapText="1"/>
    </xf>
    <xf numFmtId="2" fontId="21" fillId="21" borderId="31" xfId="0" applyNumberFormat="1" applyFont="1" applyFill="1" applyBorder="1" applyAlignment="1">
      <alignment horizontal="center" vertical="center" wrapText="1"/>
    </xf>
    <xf numFmtId="0" fontId="21" fillId="21" borderId="31" xfId="0" applyFont="1" applyFill="1" applyBorder="1" applyAlignment="1">
      <alignment horizontal="center" vertical="center" wrapText="1"/>
    </xf>
    <xf numFmtId="0" fontId="21" fillId="0" borderId="0" xfId="0" applyFont="1" applyAlignment="1">
      <alignment vertical="top" wrapText="1"/>
    </xf>
    <xf numFmtId="0" fontId="44" fillId="0" borderId="0" xfId="0" applyFont="1" applyAlignment="1">
      <alignment horizontal="left" vertical="top"/>
    </xf>
    <xf numFmtId="0" fontId="0" fillId="0" borderId="58" xfId="0" applyBorder="1" applyAlignment="1">
      <alignment vertical="top"/>
    </xf>
    <xf numFmtId="0" fontId="21" fillId="21" borderId="31" xfId="0" applyFont="1" applyFill="1" applyBorder="1" applyAlignment="1">
      <alignment vertical="center" wrapText="1"/>
    </xf>
    <xf numFmtId="2" fontId="21" fillId="23" borderId="31" xfId="0" applyNumberFormat="1" applyFont="1" applyFill="1" applyBorder="1" applyAlignment="1">
      <alignment horizontal="center" vertical="center" wrapText="1"/>
    </xf>
    <xf numFmtId="2" fontId="0" fillId="0" borderId="31" xfId="0" applyNumberFormat="1" applyBorder="1" applyProtection="1">
      <protection locked="0"/>
    </xf>
    <xf numFmtId="14" fontId="21" fillId="23" borderId="31" xfId="0" applyNumberFormat="1" applyFont="1" applyFill="1" applyBorder="1" applyAlignment="1">
      <alignment horizontal="center" vertical="center" wrapText="1"/>
    </xf>
    <xf numFmtId="20" fontId="21" fillId="23" borderId="31" xfId="0" applyNumberFormat="1" applyFont="1" applyFill="1" applyBorder="1" applyAlignment="1">
      <alignment horizontal="center" vertical="center" wrapText="1"/>
    </xf>
    <xf numFmtId="2" fontId="21" fillId="0" borderId="31" xfId="0" applyNumberFormat="1" applyFont="1" applyBorder="1" applyAlignment="1" applyProtection="1">
      <alignment horizontal="center" vertical="center"/>
      <protection locked="0"/>
    </xf>
    <xf numFmtId="165" fontId="21" fillId="0" borderId="31" xfId="0" applyNumberFormat="1" applyFont="1" applyBorder="1" applyAlignment="1" applyProtection="1">
      <alignment horizontal="center" vertical="center" wrapText="1"/>
      <protection locked="0"/>
    </xf>
    <xf numFmtId="0" fontId="21" fillId="23" borderId="32" xfId="0" applyFont="1" applyFill="1" applyBorder="1" applyAlignment="1">
      <alignment horizontal="center" vertical="center" wrapText="1"/>
    </xf>
    <xf numFmtId="0" fontId="21" fillId="23" borderId="34" xfId="0" applyFont="1" applyFill="1" applyBorder="1" applyAlignment="1">
      <alignment horizontal="center" vertical="center" wrapText="1"/>
    </xf>
    <xf numFmtId="14" fontId="21" fillId="0" borderId="31" xfId="0" applyNumberFormat="1" applyFont="1" applyBorder="1" applyAlignment="1" applyProtection="1">
      <alignment horizontal="left" wrapText="1"/>
      <protection locked="0"/>
    </xf>
    <xf numFmtId="0" fontId="21" fillId="0" borderId="31" xfId="0" applyFont="1" applyBorder="1" applyAlignment="1" applyProtection="1">
      <alignment horizontal="center" wrapText="1"/>
      <protection locked="0"/>
    </xf>
    <xf numFmtId="0" fontId="21" fillId="0" borderId="31" xfId="0" applyFont="1" applyBorder="1" applyAlignment="1" applyProtection="1">
      <alignment horizontal="left" vertical="top" wrapText="1"/>
      <protection locked="0"/>
    </xf>
    <xf numFmtId="0" fontId="52" fillId="0" borderId="0" xfId="0" applyFont="1" applyAlignment="1" applyProtection="1">
      <alignment horizontal="center" vertical="center" wrapText="1"/>
      <protection locked="0"/>
    </xf>
    <xf numFmtId="14" fontId="21" fillId="0" borderId="31" xfId="0" applyNumberFormat="1" applyFont="1" applyBorder="1" applyAlignment="1" applyProtection="1">
      <alignment vertical="top" wrapText="1"/>
      <protection locked="0"/>
    </xf>
    <xf numFmtId="165" fontId="21" fillId="0" borderId="34" xfId="0" applyNumberFormat="1" applyFont="1" applyBorder="1" applyAlignment="1" applyProtection="1">
      <alignment horizontal="center" vertical="center"/>
      <protection locked="0"/>
    </xf>
    <xf numFmtId="165" fontId="21" fillId="0" borderId="0" xfId="0" applyNumberFormat="1" applyFont="1" applyAlignment="1" applyProtection="1">
      <alignment horizontal="center" vertical="center"/>
      <protection locked="0"/>
    </xf>
    <xf numFmtId="14" fontId="21" fillId="0" borderId="31" xfId="0" applyNumberFormat="1" applyFont="1" applyBorder="1" applyAlignment="1" applyProtection="1">
      <alignment horizontal="center" vertical="top" wrapText="1"/>
      <protection locked="0"/>
    </xf>
    <xf numFmtId="165" fontId="21" fillId="0" borderId="0" xfId="0" applyNumberFormat="1" applyFont="1" applyAlignment="1" applyProtection="1">
      <alignment horizontal="center" vertical="center" wrapText="1"/>
      <protection locked="0"/>
    </xf>
    <xf numFmtId="0" fontId="56" fillId="0" borderId="0" xfId="0" applyFont="1" applyAlignment="1">
      <alignment horizontal="center"/>
    </xf>
    <xf numFmtId="0" fontId="0" fillId="0" borderId="66" xfId="0" applyBorder="1" applyAlignment="1">
      <alignment horizontal="center"/>
    </xf>
    <xf numFmtId="1" fontId="0" fillId="0" borderId="0" xfId="0" applyNumberFormat="1" applyAlignment="1">
      <alignment horizontal="center"/>
    </xf>
    <xf numFmtId="165" fontId="15" fillId="0" borderId="0" xfId="0" applyNumberFormat="1" applyFont="1" applyAlignment="1" applyProtection="1">
      <alignment horizontal="center" vertical="center" wrapText="1"/>
      <protection locked="0"/>
    </xf>
    <xf numFmtId="0" fontId="0" fillId="0" borderId="0" xfId="0" applyAlignment="1">
      <alignment horizontal="left"/>
    </xf>
    <xf numFmtId="0" fontId="0" fillId="21" borderId="31" xfId="0" applyFill="1" applyBorder="1" applyAlignment="1">
      <alignment horizontal="center"/>
    </xf>
    <xf numFmtId="1" fontId="0" fillId="0" borderId="0" xfId="0" applyNumberFormat="1" applyAlignment="1">
      <alignment horizontal="left"/>
    </xf>
    <xf numFmtId="0" fontId="0" fillId="20" borderId="33" xfId="0" applyFill="1" applyBorder="1" applyAlignment="1">
      <alignment horizontal="left" vertical="center" wrapText="1"/>
    </xf>
    <xf numFmtId="0" fontId="0" fillId="0" borderId="0" xfId="0" applyAlignment="1" applyProtection="1">
      <alignment horizontal="center" vertical="center" wrapText="1"/>
      <protection locked="0"/>
    </xf>
    <xf numFmtId="167" fontId="21" fillId="0" borderId="31" xfId="0" applyNumberFormat="1" applyFont="1" applyBorder="1" applyProtection="1">
      <protection locked="0"/>
    </xf>
    <xf numFmtId="20" fontId="21" fillId="0" borderId="31" xfId="0" applyNumberFormat="1" applyFont="1" applyBorder="1" applyAlignment="1" applyProtection="1">
      <alignment horizontal="center"/>
      <protection locked="0"/>
    </xf>
    <xf numFmtId="0" fontId="21" fillId="23" borderId="54" xfId="0" applyFont="1" applyFill="1" applyBorder="1" applyAlignment="1">
      <alignment horizontal="left" vertical="center" wrapText="1"/>
    </xf>
    <xf numFmtId="0" fontId="21" fillId="23" borderId="0" xfId="0" applyFont="1" applyFill="1" applyAlignment="1">
      <alignment horizontal="left" vertical="center" wrapText="1"/>
    </xf>
    <xf numFmtId="0" fontId="21" fillId="0" borderId="0" xfId="0" applyFont="1" applyAlignment="1">
      <alignment horizontal="left" vertical="center" wrapText="1"/>
    </xf>
    <xf numFmtId="167" fontId="21" fillId="0" borderId="0" xfId="0" applyNumberFormat="1" applyFont="1" applyAlignment="1" applyProtection="1">
      <alignment horizontal="center" vertical="center" wrapText="1"/>
      <protection locked="0"/>
    </xf>
    <xf numFmtId="0" fontId="21" fillId="0" borderId="54" xfId="0" applyFont="1" applyBorder="1" applyAlignment="1">
      <alignment horizontal="center" vertical="center"/>
    </xf>
    <xf numFmtId="0" fontId="21" fillId="0" borderId="0" xfId="0" applyFont="1" applyAlignment="1">
      <alignment horizontal="center" vertical="center"/>
    </xf>
    <xf numFmtId="165" fontId="0" fillId="0" borderId="0" xfId="0" applyNumberFormat="1" applyAlignment="1">
      <alignment horizontal="center" vertic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horizontal="center" vertical="center"/>
    </xf>
    <xf numFmtId="1" fontId="0" fillId="0" borderId="0" xfId="0" applyNumberFormat="1" applyAlignment="1">
      <alignment horizontal="center" vertical="center"/>
    </xf>
    <xf numFmtId="2" fontId="0" fillId="0" borderId="0" xfId="0" applyNumberFormat="1" applyAlignment="1">
      <alignment horizontal="center" vertical="center"/>
    </xf>
    <xf numFmtId="0" fontId="0" fillId="0" borderId="54" xfId="0" applyBorder="1" applyAlignment="1">
      <alignment horizontal="center" vertical="center"/>
    </xf>
    <xf numFmtId="0" fontId="15" fillId="24" borderId="31" xfId="0" applyFont="1" applyFill="1" applyBorder="1" applyAlignment="1">
      <alignment horizontal="center" vertical="center"/>
    </xf>
    <xf numFmtId="1" fontId="15" fillId="24" borderId="33" xfId="0" applyNumberFormat="1" applyFont="1" applyFill="1" applyBorder="1" applyAlignment="1">
      <alignment horizontal="center" vertical="center"/>
    </xf>
    <xf numFmtId="0" fontId="15" fillId="24" borderId="33" xfId="0" applyFont="1" applyFill="1" applyBorder="1" applyAlignment="1">
      <alignment horizontal="center" vertical="center" wrapText="1"/>
    </xf>
    <xf numFmtId="2" fontId="15" fillId="24" borderId="33" xfId="0" applyNumberFormat="1" applyFont="1" applyFill="1" applyBorder="1" applyAlignment="1">
      <alignment horizontal="center" vertical="center" wrapText="1"/>
    </xf>
    <xf numFmtId="0" fontId="15" fillId="24" borderId="32" xfId="0" applyFont="1" applyFill="1" applyBorder="1" applyAlignment="1">
      <alignment vertical="center"/>
    </xf>
    <xf numFmtId="2" fontId="15" fillId="24" borderId="34" xfId="0" applyNumberFormat="1" applyFont="1" applyFill="1" applyBorder="1" applyAlignment="1">
      <alignment vertical="center"/>
    </xf>
    <xf numFmtId="0" fontId="15" fillId="0" borderId="54" xfId="0" applyFont="1" applyBorder="1" applyAlignment="1">
      <alignment horizontal="left" vertical="center"/>
    </xf>
    <xf numFmtId="165" fontId="21" fillId="20" borderId="31" xfId="0" applyNumberFormat="1" applyFont="1" applyFill="1" applyBorder="1" applyAlignment="1">
      <alignment horizontal="center" vertical="center" wrapText="1"/>
    </xf>
    <xf numFmtId="165" fontId="21" fillId="20" borderId="67" xfId="0" applyNumberFormat="1" applyFont="1" applyFill="1" applyBorder="1" applyAlignment="1">
      <alignment horizontal="center" vertical="center" wrapText="1"/>
    </xf>
    <xf numFmtId="0" fontId="21" fillId="20" borderId="68" xfId="0" applyFont="1" applyFill="1" applyBorder="1" applyAlignment="1">
      <alignment horizontal="center" vertical="center" wrapText="1"/>
    </xf>
    <xf numFmtId="165" fontId="21" fillId="20" borderId="69" xfId="0" applyNumberFormat="1" applyFont="1" applyFill="1" applyBorder="1" applyAlignment="1">
      <alignment horizontal="center" vertical="center" wrapText="1"/>
    </xf>
    <xf numFmtId="165" fontId="21" fillId="20" borderId="68" xfId="0" applyNumberFormat="1" applyFont="1" applyFill="1" applyBorder="1" applyAlignment="1">
      <alignment horizontal="center" vertical="center" wrapText="1"/>
    </xf>
    <xf numFmtId="0" fontId="21" fillId="20" borderId="67" xfId="0" applyFont="1" applyFill="1" applyBorder="1" applyAlignment="1">
      <alignment horizontal="center" vertical="center" wrapText="1"/>
    </xf>
    <xf numFmtId="0" fontId="21" fillId="20" borderId="69" xfId="0" applyFont="1" applyFill="1" applyBorder="1" applyAlignment="1">
      <alignment horizontal="center" vertical="center" wrapText="1"/>
    </xf>
    <xf numFmtId="1" fontId="21" fillId="20" borderId="31" xfId="0" applyNumberFormat="1" applyFont="1" applyFill="1" applyBorder="1" applyAlignment="1">
      <alignment horizontal="center" vertical="center" wrapText="1"/>
    </xf>
    <xf numFmtId="2" fontId="21" fillId="20" borderId="31" xfId="0" applyNumberFormat="1" applyFont="1" applyFill="1" applyBorder="1" applyAlignment="1">
      <alignment horizontal="center" vertical="center" wrapText="1"/>
    </xf>
    <xf numFmtId="0" fontId="21" fillId="20" borderId="31" xfId="0" applyFont="1" applyFill="1" applyBorder="1" applyAlignment="1">
      <alignment horizontal="center" vertical="center" wrapText="1"/>
    </xf>
    <xf numFmtId="0" fontId="15" fillId="0" borderId="54" xfId="0" applyFont="1" applyBorder="1" applyAlignment="1">
      <alignment horizontal="left" vertical="center" wrapText="1"/>
    </xf>
    <xf numFmtId="0" fontId="21" fillId="20" borderId="31" xfId="0" applyFont="1" applyFill="1" applyBorder="1" applyAlignment="1">
      <alignment horizontal="center" vertical="center"/>
    </xf>
    <xf numFmtId="0" fontId="21" fillId="20" borderId="32" xfId="0" applyFont="1" applyFill="1" applyBorder="1" applyAlignment="1">
      <alignment horizontal="center" vertical="center"/>
    </xf>
    <xf numFmtId="0" fontId="21" fillId="20" borderId="56" xfId="0" quotePrefix="1" applyFont="1" applyFill="1" applyBorder="1" applyAlignment="1">
      <alignment horizontal="center" vertical="center"/>
    </xf>
    <xf numFmtId="165" fontId="21" fillId="20" borderId="34" xfId="0" applyNumberFormat="1" applyFont="1" applyFill="1" applyBorder="1" applyAlignment="1">
      <alignment horizontal="center" vertical="center" wrapText="1"/>
    </xf>
    <xf numFmtId="165" fontId="21" fillId="20" borderId="32" xfId="0" applyNumberFormat="1" applyFont="1" applyFill="1" applyBorder="1" applyAlignment="1">
      <alignment horizontal="center" vertical="center" wrapText="1"/>
    </xf>
    <xf numFmtId="0" fontId="57" fillId="20" borderId="31" xfId="0" applyFont="1" applyFill="1" applyBorder="1" applyAlignment="1">
      <alignment horizontal="center" vertical="center" wrapText="1"/>
    </xf>
    <xf numFmtId="168" fontId="21" fillId="20" borderId="52" xfId="0" applyNumberFormat="1" applyFont="1" applyFill="1" applyBorder="1" applyAlignment="1">
      <alignment horizontal="center" vertical="center" wrapText="1"/>
    </xf>
    <xf numFmtId="16" fontId="21" fillId="20" borderId="52" xfId="0" applyNumberFormat="1" applyFont="1" applyFill="1" applyBorder="1" applyAlignment="1" applyProtection="1">
      <alignment horizontal="center" vertical="center" wrapText="1"/>
      <protection locked="0"/>
    </xf>
    <xf numFmtId="0" fontId="21" fillId="20" borderId="52" xfId="0" applyFont="1" applyFill="1" applyBorder="1" applyAlignment="1">
      <alignment horizontal="center" vertical="center" wrapText="1"/>
    </xf>
    <xf numFmtId="14" fontId="0" fillId="0" borderId="31" xfId="0" applyNumberFormat="1" applyBorder="1" applyAlignment="1" applyProtection="1">
      <alignment horizontal="center" vertical="center"/>
      <protection locked="0"/>
    </xf>
    <xf numFmtId="169" fontId="0" fillId="0" borderId="32" xfId="0" applyNumberFormat="1" applyBorder="1" applyAlignment="1" applyProtection="1">
      <alignment horizontal="center" vertical="center"/>
      <protection locked="0"/>
    </xf>
    <xf numFmtId="2" fontId="0" fillId="0" borderId="33" xfId="0" applyNumberFormat="1" applyBorder="1" applyAlignment="1">
      <alignment horizontal="center" vertical="center"/>
    </xf>
    <xf numFmtId="170" fontId="0" fillId="21" borderId="71" xfId="0" applyNumberFormat="1" applyFill="1" applyBorder="1" applyAlignment="1">
      <alignment horizontal="center" vertical="center"/>
    </xf>
    <xf numFmtId="170" fontId="0" fillId="21" borderId="72" xfId="0" applyNumberFormat="1" applyFill="1" applyBorder="1" applyAlignment="1">
      <alignment horizontal="center" vertical="center"/>
    </xf>
    <xf numFmtId="2" fontId="0" fillId="21" borderId="67" xfId="0" applyNumberFormat="1" applyFill="1" applyBorder="1" applyAlignment="1">
      <alignment horizontal="center" vertical="center"/>
    </xf>
    <xf numFmtId="165" fontId="0" fillId="0" borderId="68" xfId="0" applyNumberFormat="1" applyBorder="1" applyAlignment="1" applyProtection="1">
      <alignment horizontal="center" vertical="center"/>
      <protection locked="0"/>
    </xf>
    <xf numFmtId="2" fontId="0" fillId="25" borderId="67" xfId="0" applyNumberFormat="1" applyFill="1" applyBorder="1" applyAlignment="1">
      <alignment horizontal="center" vertical="center"/>
    </xf>
    <xf numFmtId="2" fontId="0" fillId="26" borderId="66" xfId="0" applyNumberFormat="1" applyFill="1" applyBorder="1" applyAlignment="1">
      <alignment horizontal="center" vertical="center"/>
    </xf>
    <xf numFmtId="2" fontId="0" fillId="26" borderId="73" xfId="0" applyNumberFormat="1" applyFill="1" applyBorder="1" applyAlignment="1">
      <alignment horizontal="center" vertical="center"/>
    </xf>
    <xf numFmtId="2" fontId="0" fillId="25" borderId="68" xfId="0" applyNumberFormat="1" applyFill="1" applyBorder="1" applyAlignment="1">
      <alignment horizontal="center" vertical="center"/>
    </xf>
    <xf numFmtId="2" fontId="0" fillId="25" borderId="69" xfId="0" applyNumberFormat="1" applyFill="1" applyBorder="1" applyAlignment="1">
      <alignment horizontal="center" vertical="center"/>
    </xf>
    <xf numFmtId="2" fontId="0" fillId="25" borderId="74" xfId="0" applyNumberFormat="1" applyFill="1" applyBorder="1" applyAlignment="1">
      <alignment horizontal="center" vertical="center"/>
    </xf>
    <xf numFmtId="2" fontId="0" fillId="27" borderId="74" xfId="0" applyNumberFormat="1" applyFill="1" applyBorder="1" applyAlignment="1">
      <alignment horizontal="center" vertical="center"/>
    </xf>
    <xf numFmtId="1" fontId="0" fillId="0" borderId="75" xfId="0" applyNumberFormat="1" applyBorder="1" applyAlignment="1" applyProtection="1">
      <alignment horizontal="center" vertical="center"/>
      <protection locked="0"/>
    </xf>
    <xf numFmtId="165" fontId="0" fillId="0" borderId="67" xfId="0" applyNumberFormat="1" applyBorder="1" applyAlignment="1" applyProtection="1">
      <alignment horizontal="center" vertical="center"/>
      <protection locked="0"/>
    </xf>
    <xf numFmtId="170" fontId="44" fillId="0" borderId="68" xfId="0" applyNumberFormat="1" applyFont="1" applyBorder="1" applyAlignment="1" applyProtection="1">
      <alignment horizontal="center" vertical="center"/>
      <protection locked="0"/>
    </xf>
    <xf numFmtId="171" fontId="0" fillId="0" borderId="71" xfId="0" applyNumberFormat="1" applyBorder="1" applyAlignment="1" applyProtection="1">
      <alignment horizontal="center" vertical="center"/>
      <protection locked="0"/>
    </xf>
    <xf numFmtId="20" fontId="0" fillId="0" borderId="31" xfId="0" applyNumberFormat="1" applyBorder="1" applyAlignment="1" applyProtection="1">
      <alignment horizontal="center" vertical="center"/>
      <protection locked="0"/>
    </xf>
    <xf numFmtId="0" fontId="0" fillId="27" borderId="75" xfId="0" applyFill="1" applyBorder="1" applyAlignment="1" applyProtection="1">
      <alignment horizontal="center" vertical="center"/>
      <protection locked="0"/>
    </xf>
    <xf numFmtId="2" fontId="0" fillId="27" borderId="76" xfId="0" applyNumberFormat="1" applyFill="1" applyBorder="1" applyAlignment="1" applyProtection="1">
      <alignment horizontal="center" vertical="center"/>
      <protection locked="0"/>
    </xf>
    <xf numFmtId="0" fontId="0" fillId="27" borderId="68" xfId="0" applyFill="1" applyBorder="1" applyAlignment="1" applyProtection="1">
      <alignment horizontal="center" vertical="center"/>
      <protection locked="0"/>
    </xf>
    <xf numFmtId="0" fontId="0" fillId="27" borderId="76" xfId="0" applyFill="1" applyBorder="1" applyAlignment="1" applyProtection="1">
      <alignment horizontal="center" vertical="center"/>
      <protection locked="0"/>
    </xf>
    <xf numFmtId="0" fontId="44" fillId="0" borderId="0" xfId="0" applyFont="1" applyAlignment="1">
      <alignment horizontal="left" vertical="center"/>
    </xf>
    <xf numFmtId="170" fontId="0" fillId="21" borderId="67" xfId="0" applyNumberFormat="1" applyFill="1" applyBorder="1" applyAlignment="1">
      <alignment horizontal="center" vertical="center"/>
    </xf>
    <xf numFmtId="165" fontId="0" fillId="0" borderId="31" xfId="0" applyNumberFormat="1" applyBorder="1" applyAlignment="1" applyProtection="1">
      <alignment horizontal="center" vertical="center"/>
      <protection locked="0"/>
    </xf>
    <xf numFmtId="2" fontId="0" fillId="0" borderId="34" xfId="0" applyNumberFormat="1" applyBorder="1" applyAlignment="1" applyProtection="1">
      <alignment horizontal="center" vertical="center"/>
      <protection locked="0"/>
    </xf>
    <xf numFmtId="2" fontId="0" fillId="0" borderId="33" xfId="0" applyNumberFormat="1" applyBorder="1" applyAlignment="1" applyProtection="1">
      <alignment horizontal="center" vertical="center"/>
      <protection locked="0"/>
    </xf>
    <xf numFmtId="2" fontId="0" fillId="21" borderId="73" xfId="0" applyNumberFormat="1" applyFill="1" applyBorder="1" applyAlignment="1">
      <alignment horizontal="center" vertical="center"/>
    </xf>
    <xf numFmtId="2" fontId="0" fillId="0" borderId="31" xfId="0" applyNumberFormat="1" applyBorder="1" applyAlignment="1" applyProtection="1">
      <alignment horizontal="center" vertical="center"/>
      <protection locked="0"/>
    </xf>
    <xf numFmtId="2" fontId="0" fillId="21" borderId="77" xfId="0" applyNumberFormat="1" applyFill="1" applyBorder="1" applyAlignment="1">
      <alignment horizontal="center" vertical="center"/>
    </xf>
    <xf numFmtId="1" fontId="0" fillId="0" borderId="71" xfId="0" applyNumberFormat="1" applyBorder="1" applyAlignment="1" applyProtection="1">
      <alignment horizontal="center" vertical="center"/>
      <protection locked="0"/>
    </xf>
    <xf numFmtId="0" fontId="0" fillId="0" borderId="71" xfId="0" applyBorder="1" applyAlignment="1" applyProtection="1">
      <alignment horizontal="center" vertical="center"/>
      <protection locked="0"/>
    </xf>
    <xf numFmtId="2" fontId="0" fillId="0" borderId="70" xfId="0" applyNumberForma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20" fontId="11" fillId="0" borderId="32" xfId="0" applyNumberFormat="1" applyFont="1" applyBorder="1" applyAlignment="1" applyProtection="1">
      <alignment horizontal="center" vertical="center" wrapText="1"/>
      <protection locked="0"/>
    </xf>
    <xf numFmtId="20" fontId="11" fillId="0" borderId="34" xfId="0" applyNumberFormat="1" applyFont="1" applyBorder="1" applyAlignment="1" applyProtection="1">
      <alignment horizontal="center" vertical="center" wrapText="1"/>
      <protection locked="0"/>
    </xf>
    <xf numFmtId="0" fontId="11" fillId="0" borderId="70" xfId="0" applyFont="1" applyBorder="1" applyAlignment="1" applyProtection="1">
      <alignment horizontal="center" vertical="center"/>
      <protection locked="0"/>
    </xf>
    <xf numFmtId="0" fontId="0" fillId="0" borderId="78" xfId="0" applyBorder="1" applyAlignment="1" applyProtection="1">
      <alignment horizontal="center" vertical="center"/>
      <protection locked="0"/>
    </xf>
    <xf numFmtId="2" fontId="0" fillId="0" borderId="79" xfId="0" applyNumberFormat="1" applyBorder="1" applyAlignment="1" applyProtection="1">
      <alignment horizontal="center" vertical="center"/>
      <protection locked="0"/>
    </xf>
    <xf numFmtId="0" fontId="0" fillId="0" borderId="52" xfId="0" applyBorder="1" applyAlignment="1" applyProtection="1">
      <alignment horizontal="center" vertical="center"/>
      <protection locked="0"/>
    </xf>
    <xf numFmtId="2" fontId="0" fillId="21" borderId="74" xfId="0" applyNumberFormat="1" applyFill="1" applyBorder="1" applyAlignment="1">
      <alignment horizontal="center" vertical="center"/>
    </xf>
    <xf numFmtId="2" fontId="0" fillId="9" borderId="33" xfId="0" applyNumberFormat="1" applyFill="1" applyBorder="1" applyAlignment="1">
      <alignment horizontal="center" vertical="center"/>
    </xf>
    <xf numFmtId="2" fontId="0" fillId="9" borderId="31" xfId="0" applyNumberFormat="1" applyFill="1" applyBorder="1" applyAlignment="1" applyProtection="1">
      <alignment horizontal="center" vertical="center"/>
      <protection locked="0"/>
    </xf>
    <xf numFmtId="0" fontId="0" fillId="0" borderId="58" xfId="0" applyBorder="1" applyAlignment="1">
      <alignment vertical="center"/>
    </xf>
    <xf numFmtId="0" fontId="0" fillId="21" borderId="74" xfId="0" applyFill="1" applyBorder="1" applyAlignment="1">
      <alignment horizontal="center" vertical="center"/>
    </xf>
    <xf numFmtId="0" fontId="0" fillId="0" borderId="33" xfId="0" applyBorder="1" applyAlignment="1" applyProtection="1">
      <alignment horizontal="center" vertical="center"/>
      <protection locked="0"/>
    </xf>
    <xf numFmtId="170" fontId="0" fillId="21" borderId="34" xfId="0" applyNumberFormat="1" applyFill="1" applyBorder="1" applyAlignment="1">
      <alignment horizontal="center" vertical="center"/>
    </xf>
    <xf numFmtId="0" fontId="11" fillId="0" borderId="79" xfId="0" applyFont="1" applyBorder="1" applyAlignment="1" applyProtection="1">
      <alignment horizontal="center" vertical="center"/>
      <protection locked="0"/>
    </xf>
    <xf numFmtId="1" fontId="0" fillId="0" borderId="78" xfId="0" applyNumberFormat="1"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21" borderId="51" xfId="0" applyFill="1" applyBorder="1" applyAlignment="1">
      <alignment horizontal="center" vertical="center"/>
    </xf>
    <xf numFmtId="0" fontId="0" fillId="0" borderId="54" xfId="0" applyBorder="1" applyAlignment="1">
      <alignment vertical="top"/>
    </xf>
    <xf numFmtId="0" fontId="0" fillId="0" borderId="0" xfId="0" applyAlignment="1">
      <alignment horizontal="center" vertical="top"/>
    </xf>
    <xf numFmtId="2" fontId="0" fillId="0" borderId="80" xfId="0" applyNumberFormat="1" applyBorder="1" applyAlignment="1">
      <alignment vertical="top"/>
    </xf>
    <xf numFmtId="2" fontId="0" fillId="0" borderId="81" xfId="0" applyNumberFormat="1" applyBorder="1" applyAlignment="1">
      <alignment vertical="top"/>
    </xf>
    <xf numFmtId="2" fontId="0" fillId="0" borderId="0" xfId="0" applyNumberFormat="1" applyAlignment="1">
      <alignment vertical="top"/>
    </xf>
    <xf numFmtId="0" fontId="0" fillId="0" borderId="69" xfId="0" applyBorder="1" applyAlignment="1">
      <alignment vertical="top"/>
    </xf>
    <xf numFmtId="0" fontId="0" fillId="0" borderId="66" xfId="0" applyBorder="1" applyAlignment="1">
      <alignment vertical="top"/>
    </xf>
    <xf numFmtId="165" fontId="0" fillId="0" borderId="66" xfId="0" applyNumberFormat="1" applyBorder="1" applyAlignment="1">
      <alignment vertical="top"/>
    </xf>
    <xf numFmtId="1" fontId="0" fillId="0" borderId="66" xfId="0" applyNumberFormat="1" applyBorder="1" applyAlignment="1">
      <alignment horizontal="center" vertical="center"/>
    </xf>
    <xf numFmtId="2" fontId="0" fillId="0" borderId="66" xfId="0" applyNumberFormat="1" applyBorder="1" applyAlignment="1">
      <alignment horizontal="center" vertical="center"/>
    </xf>
    <xf numFmtId="2" fontId="0" fillId="0" borderId="66" xfId="0" applyNumberFormat="1" applyBorder="1" applyAlignment="1">
      <alignment vertical="top"/>
    </xf>
    <xf numFmtId="0" fontId="44" fillId="0" borderId="66" xfId="0" applyFont="1" applyBorder="1" applyAlignment="1">
      <alignment horizontal="left" vertical="top"/>
    </xf>
    <xf numFmtId="0" fontId="0" fillId="0" borderId="67" xfId="0" applyBorder="1" applyAlignment="1">
      <alignment vertical="top"/>
    </xf>
    <xf numFmtId="165" fontId="0" fillId="0" borderId="0" xfId="0" applyNumberFormat="1" applyAlignment="1">
      <alignment vertical="top"/>
    </xf>
    <xf numFmtId="1" fontId="0" fillId="0" borderId="0" xfId="0" applyNumberFormat="1" applyAlignment="1">
      <alignment vertical="top"/>
    </xf>
    <xf numFmtId="0" fontId="44" fillId="0" borderId="0" xfId="0" applyFont="1" applyAlignment="1">
      <alignment horizontal="left"/>
    </xf>
    <xf numFmtId="2" fontId="0" fillId="9" borderId="31" xfId="0" applyNumberFormat="1" applyFill="1" applyBorder="1"/>
    <xf numFmtId="0" fontId="0" fillId="9" borderId="31" xfId="0" applyFill="1" applyBorder="1"/>
    <xf numFmtId="0" fontId="26" fillId="9" borderId="42" xfId="0" applyFont="1" applyFill="1" applyBorder="1" applyAlignment="1">
      <alignment horizontal="right" vertical="center" wrapText="1"/>
    </xf>
    <xf numFmtId="1" fontId="26" fillId="9" borderId="42" xfId="0" applyNumberFormat="1" applyFont="1" applyFill="1" applyBorder="1" applyAlignment="1">
      <alignment horizontal="right" vertical="center" wrapText="1"/>
    </xf>
    <xf numFmtId="49" fontId="0" fillId="0" borderId="32" xfId="0" applyNumberFormat="1" applyBorder="1" applyAlignment="1" applyProtection="1">
      <alignment horizontal="center" vertical="center"/>
      <protection locked="0"/>
    </xf>
    <xf numFmtId="0" fontId="59" fillId="0" borderId="31" xfId="0" applyFont="1" applyBorder="1"/>
    <xf numFmtId="14" fontId="11" fillId="0" borderId="31" xfId="0" applyNumberFormat="1" applyFont="1" applyBorder="1"/>
    <xf numFmtId="20" fontId="11" fillId="0" borderId="31" xfId="0" applyNumberFormat="1" applyFont="1" applyBorder="1"/>
    <xf numFmtId="2" fontId="26" fillId="9" borderId="42" xfId="0" applyNumberFormat="1" applyFont="1" applyFill="1" applyBorder="1" applyAlignment="1">
      <alignment horizontal="right" vertical="center" wrapText="1"/>
    </xf>
    <xf numFmtId="0" fontId="26" fillId="0" borderId="0" xfId="0" applyFont="1" applyAlignment="1">
      <alignment horizontal="left" vertical="center" wrapText="1"/>
    </xf>
    <xf numFmtId="0" fontId="26" fillId="9" borderId="46" xfId="0" applyFont="1" applyFill="1" applyBorder="1" applyAlignment="1">
      <alignment horizontal="right" vertical="center" wrapText="1"/>
    </xf>
    <xf numFmtId="0" fontId="29" fillId="9" borderId="46" xfId="0" applyFont="1" applyFill="1" applyBorder="1" applyAlignment="1">
      <alignment horizontal="center" vertical="center" wrapText="1"/>
    </xf>
    <xf numFmtId="0" fontId="33" fillId="9" borderId="46" xfId="0" applyFont="1" applyFill="1" applyBorder="1" applyAlignment="1">
      <alignment horizontal="center" vertical="center" wrapText="1"/>
    </xf>
    <xf numFmtId="0" fontId="29" fillId="9" borderId="42" xfId="0" applyFont="1" applyFill="1" applyBorder="1" applyAlignment="1">
      <alignment horizontal="right" vertical="center" wrapText="1"/>
    </xf>
    <xf numFmtId="173" fontId="29" fillId="9" borderId="42" xfId="0" applyNumberFormat="1" applyFont="1" applyFill="1" applyBorder="1" applyAlignment="1">
      <alignment horizontal="right" vertical="center" wrapText="1"/>
    </xf>
    <xf numFmtId="167" fontId="59" fillId="0" borderId="31" xfId="0" applyNumberFormat="1" applyFont="1" applyBorder="1"/>
    <xf numFmtId="167" fontId="11" fillId="0" borderId="31" xfId="0" applyNumberFormat="1" applyFont="1" applyBorder="1"/>
    <xf numFmtId="174" fontId="11" fillId="0" borderId="31" xfId="0" applyNumberFormat="1" applyFont="1" applyBorder="1"/>
    <xf numFmtId="2" fontId="25" fillId="9" borderId="42" xfId="0" applyNumberFormat="1" applyFont="1" applyFill="1" applyBorder="1" applyAlignment="1">
      <alignment horizontal="center" vertical="center" wrapText="1"/>
    </xf>
    <xf numFmtId="2" fontId="25" fillId="11" borderId="42" xfId="0" applyNumberFormat="1" applyFont="1" applyFill="1" applyBorder="1" applyAlignment="1">
      <alignment horizontal="center" vertical="center" wrapText="1"/>
    </xf>
    <xf numFmtId="0" fontId="29" fillId="11" borderId="42" xfId="0" applyFont="1" applyFill="1" applyBorder="1" applyAlignment="1">
      <alignment horizontal="right" vertical="center" wrapText="1"/>
    </xf>
    <xf numFmtId="0" fontId="0" fillId="28" borderId="31" xfId="0" applyFill="1" applyBorder="1"/>
    <xf numFmtId="0" fontId="0" fillId="29" borderId="31" xfId="0" applyFill="1" applyBorder="1"/>
    <xf numFmtId="0" fontId="0" fillId="0" borderId="31" xfId="0" applyBorder="1" applyAlignment="1">
      <alignment horizontal="center" vertical="center"/>
    </xf>
    <xf numFmtId="0" fontId="0" fillId="0" borderId="52" xfId="0" applyBorder="1" applyAlignment="1">
      <alignment horizontal="center" vertical="center"/>
    </xf>
    <xf numFmtId="0" fontId="0" fillId="0" borderId="52" xfId="0" applyBorder="1" applyAlignment="1">
      <alignment horizontal="center"/>
    </xf>
    <xf numFmtId="0" fontId="0" fillId="0" borderId="31" xfId="0" applyBorder="1" applyAlignment="1">
      <alignment wrapText="1"/>
    </xf>
    <xf numFmtId="0" fontId="0" fillId="28" borderId="31" xfId="0" applyFill="1" applyBorder="1" applyAlignment="1">
      <alignment wrapText="1"/>
    </xf>
    <xf numFmtId="0" fontId="0" fillId="29" borderId="0" xfId="0" applyFill="1" applyAlignment="1">
      <alignment wrapText="1"/>
    </xf>
    <xf numFmtId="0" fontId="0" fillId="30" borderId="0" xfId="0" applyFill="1" applyAlignment="1">
      <alignment wrapText="1"/>
    </xf>
    <xf numFmtId="0" fontId="0" fillId="31" borderId="0" xfId="0" applyFill="1"/>
    <xf numFmtId="0" fontId="0" fillId="0" borderId="52" xfId="0" applyBorder="1"/>
    <xf numFmtId="0" fontId="0" fillId="31" borderId="31" xfId="0" applyFill="1" applyBorder="1"/>
    <xf numFmtId="0" fontId="59" fillId="0" borderId="31" xfId="0" applyFont="1" applyBorder="1" applyAlignment="1">
      <alignment horizontal="center" vertical="center"/>
    </xf>
    <xf numFmtId="0" fontId="0" fillId="0" borderId="33" xfId="0" applyBorder="1"/>
    <xf numFmtId="0" fontId="0" fillId="0" borderId="1" xfId="0" applyBorder="1" applyAlignment="1">
      <alignment wrapText="1"/>
    </xf>
    <xf numFmtId="0" fontId="0" fillId="9" borderId="1" xfId="0" applyFill="1" applyBorder="1" applyAlignment="1">
      <alignment horizontal="center" wrapText="1"/>
    </xf>
    <xf numFmtId="0" fontId="11" fillId="0" borderId="1" xfId="0" applyFont="1" applyBorder="1" applyAlignment="1">
      <alignment vertical="center" shrinkToFit="1"/>
    </xf>
    <xf numFmtId="0" fontId="44" fillId="9" borderId="1" xfId="0" applyFont="1" applyFill="1" applyBorder="1" applyAlignment="1">
      <alignment horizontal="center" vertical="center" wrapText="1"/>
    </xf>
    <xf numFmtId="0" fontId="0" fillId="0" borderId="1" xfId="0" applyBorder="1" applyAlignment="1">
      <alignment horizontal="center" wrapText="1"/>
    </xf>
    <xf numFmtId="0" fontId="11" fillId="0" borderId="1" xfId="0" applyFont="1" applyBorder="1" applyAlignment="1">
      <alignment horizontal="center" wrapText="1"/>
    </xf>
    <xf numFmtId="0" fontId="0" fillId="9" borderId="31" xfId="0" applyFill="1" applyBorder="1" applyAlignment="1">
      <alignment horizontal="center" wrapText="1"/>
    </xf>
    <xf numFmtId="1" fontId="0" fillId="9" borderId="31" xfId="0" applyNumberFormat="1" applyFill="1" applyBorder="1" applyAlignment="1">
      <alignment horizontal="center" wrapText="1"/>
    </xf>
    <xf numFmtId="0" fontId="0" fillId="9" borderId="31" xfId="0" applyFill="1" applyBorder="1" applyAlignment="1">
      <alignment wrapText="1"/>
    </xf>
    <xf numFmtId="2" fontId="0" fillId="9" borderId="31" xfId="0" applyNumberFormat="1" applyFill="1" applyBorder="1" applyAlignment="1">
      <alignment horizontal="center" wrapText="1"/>
    </xf>
    <xf numFmtId="0" fontId="0" fillId="0" borderId="55" xfId="0" applyBorder="1" applyAlignment="1">
      <alignment wrapText="1"/>
    </xf>
    <xf numFmtId="0" fontId="0" fillId="0" borderId="56" xfId="0" applyBorder="1" applyAlignment="1">
      <alignment wrapText="1"/>
    </xf>
    <xf numFmtId="0" fontId="1" fillId="0" borderId="31" xfId="0" applyFont="1" applyBorder="1" applyAlignment="1">
      <alignment horizontal="center" wrapText="1"/>
    </xf>
    <xf numFmtId="0" fontId="0" fillId="0" borderId="31" xfId="0" applyBorder="1" applyAlignment="1">
      <alignment horizontal="center" wrapText="1"/>
    </xf>
    <xf numFmtId="164" fontId="11" fillId="11" borderId="31" xfId="0" applyNumberFormat="1" applyFont="1" applyFill="1" applyBorder="1" applyAlignment="1">
      <alignment vertical="center" wrapText="1"/>
    </xf>
    <xf numFmtId="0" fontId="11" fillId="0" borderId="31" xfId="0" applyFont="1" applyBorder="1" applyAlignment="1">
      <alignment horizontal="center" vertical="center" textRotation="45" wrapText="1"/>
    </xf>
    <xf numFmtId="20" fontId="0" fillId="11" borderId="31" xfId="0" applyNumberFormat="1" applyFill="1" applyBorder="1" applyAlignment="1">
      <alignment wrapText="1"/>
    </xf>
    <xf numFmtId="0" fontId="0" fillId="9" borderId="31" xfId="0" applyFill="1" applyBorder="1" applyAlignment="1">
      <alignment horizontal="center" vertical="center"/>
    </xf>
    <xf numFmtId="165" fontId="0" fillId="9" borderId="31" xfId="0" applyNumberFormat="1" applyFill="1" applyBorder="1" applyAlignment="1">
      <alignment horizontal="center"/>
    </xf>
    <xf numFmtId="0" fontId="0" fillId="29" borderId="31" xfId="0" applyFill="1" applyBorder="1" applyAlignment="1">
      <alignment horizontal="center"/>
    </xf>
    <xf numFmtId="0" fontId="0" fillId="9" borderId="31" xfId="0" applyFill="1" applyBorder="1" applyAlignment="1">
      <alignment horizontal="center"/>
    </xf>
    <xf numFmtId="0" fontId="0" fillId="30" borderId="31" xfId="0" applyFill="1" applyBorder="1"/>
    <xf numFmtId="0" fontId="0" fillId="30" borderId="0" xfId="0" applyFill="1"/>
    <xf numFmtId="0" fontId="59" fillId="30" borderId="0" xfId="0" applyFont="1" applyFill="1"/>
    <xf numFmtId="172" fontId="15" fillId="9" borderId="24" xfId="1" applyNumberFormat="1" applyFill="1" applyBorder="1"/>
    <xf numFmtId="165" fontId="0" fillId="9" borderId="31" xfId="0" applyNumberFormat="1" applyFill="1" applyBorder="1" applyAlignment="1">
      <alignment wrapText="1"/>
    </xf>
    <xf numFmtId="0" fontId="24" fillId="0" borderId="0" xfId="0" applyFont="1" applyAlignment="1">
      <alignment horizontal="center" wrapText="1"/>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1" xfId="0" applyBorder="1" applyAlignment="1">
      <alignment horizontal="center"/>
    </xf>
    <xf numFmtId="2" fontId="0" fillId="9" borderId="31" xfId="0" applyNumberFormat="1" applyFill="1" applyBorder="1" applyAlignment="1">
      <alignment horizontal="center"/>
    </xf>
    <xf numFmtId="2" fontId="0" fillId="9" borderId="32" xfId="0" applyNumberFormat="1" applyFill="1" applyBorder="1" applyAlignment="1">
      <alignment horizontal="center"/>
    </xf>
    <xf numFmtId="2" fontId="0" fillId="9" borderId="33" xfId="0" applyNumberFormat="1" applyFill="1" applyBorder="1" applyAlignment="1">
      <alignment horizontal="center"/>
    </xf>
    <xf numFmtId="0" fontId="0" fillId="9" borderId="32" xfId="0" applyFill="1" applyBorder="1" applyAlignment="1">
      <alignment horizontal="center"/>
    </xf>
    <xf numFmtId="0" fontId="0" fillId="9" borderId="33" xfId="0" applyFill="1" applyBorder="1" applyAlignment="1">
      <alignment horizontal="center"/>
    </xf>
    <xf numFmtId="2" fontId="0" fillId="0" borderId="31" xfId="0" applyNumberFormat="1" applyBorder="1" applyAlignment="1">
      <alignment horizontal="center"/>
    </xf>
    <xf numFmtId="0" fontId="0" fillId="0" borderId="0" xfId="0" applyAlignment="1">
      <alignment horizontal="center"/>
    </xf>
    <xf numFmtId="0" fontId="11" fillId="0" borderId="1" xfId="0" applyFont="1" applyBorder="1" applyAlignment="1">
      <alignment horizontal="center" vertical="center" textRotation="45" wrapText="1"/>
    </xf>
    <xf numFmtId="4" fontId="15" fillId="0" borderId="14" xfId="1" applyNumberFormat="1" applyBorder="1"/>
    <xf numFmtId="4" fontId="16" fillId="6" borderId="16" xfId="1" applyNumberFormat="1" applyFont="1" applyFill="1" applyBorder="1" applyAlignment="1">
      <alignment horizontal="center" vertical="top" wrapText="1"/>
    </xf>
    <xf numFmtId="4" fontId="16" fillId="6" borderId="16" xfId="1" applyNumberFormat="1" applyFont="1" applyFill="1" applyBorder="1" applyAlignment="1">
      <alignment horizontal="left" vertical="top" wrapText="1"/>
    </xf>
    <xf numFmtId="4" fontId="16" fillId="6" borderId="8" xfId="1" applyNumberFormat="1" applyFont="1" applyFill="1" applyBorder="1" applyAlignment="1">
      <alignment horizontal="left" vertical="top" wrapText="1"/>
    </xf>
    <xf numFmtId="0" fontId="25" fillId="0" borderId="0" xfId="0" applyFont="1" applyAlignment="1">
      <alignment horizontal="center" wrapText="1"/>
    </xf>
    <xf numFmtId="4" fontId="15" fillId="0" borderId="13" xfId="1" applyNumberFormat="1" applyBorder="1" applyAlignment="1">
      <alignment horizontal="center"/>
    </xf>
    <xf numFmtId="4" fontId="15" fillId="0" borderId="37" xfId="1" applyNumberFormat="1" applyBorder="1" applyAlignment="1">
      <alignment horizontal="center"/>
    </xf>
    <xf numFmtId="4" fontId="15" fillId="0" borderId="39" xfId="1" applyNumberFormat="1" applyBorder="1" applyAlignment="1">
      <alignment horizontal="center"/>
    </xf>
    <xf numFmtId="0" fontId="7" fillId="7" borderId="5" xfId="0" applyFont="1" applyFill="1" applyBorder="1" applyAlignment="1">
      <alignment horizontal="left" vertical="center" wrapText="1"/>
    </xf>
    <xf numFmtId="0" fontId="7" fillId="7" borderId="0" xfId="0" applyFont="1" applyFill="1" applyAlignment="1">
      <alignment horizontal="left" vertical="center" wrapText="1"/>
    </xf>
    <xf numFmtId="4" fontId="15" fillId="6" borderId="26" xfId="1" applyNumberFormat="1" applyFill="1" applyBorder="1"/>
    <xf numFmtId="4" fontId="15" fillId="0" borderId="27" xfId="1" applyNumberFormat="1" applyBorder="1"/>
    <xf numFmtId="4" fontId="15" fillId="0" borderId="13" xfId="1" applyNumberFormat="1" applyBorder="1"/>
    <xf numFmtId="4" fontId="15" fillId="6" borderId="10" xfId="1" applyNumberFormat="1" applyFill="1" applyBorder="1"/>
    <xf numFmtId="4" fontId="15" fillId="6" borderId="11" xfId="1" applyNumberFormat="1" applyFill="1" applyBorder="1"/>
    <xf numFmtId="4" fontId="15" fillId="0" borderId="17" xfId="1" applyNumberFormat="1" applyBorder="1"/>
    <xf numFmtId="4" fontId="16" fillId="6" borderId="9" xfId="1" applyNumberFormat="1" applyFont="1" applyFill="1" applyBorder="1" applyAlignment="1">
      <alignment horizontal="left" vertical="top" wrapText="1"/>
    </xf>
    <xf numFmtId="4" fontId="16" fillId="0" borderId="25" xfId="1" applyNumberFormat="1" applyFont="1" applyBorder="1" applyAlignment="1">
      <alignment horizontal="center" vertical="top" wrapText="1"/>
    </xf>
    <xf numFmtId="4" fontId="15" fillId="0" borderId="24" xfId="1" applyNumberFormat="1" applyBorder="1"/>
    <xf numFmtId="4" fontId="16" fillId="6" borderId="24" xfId="1" applyNumberFormat="1" applyFont="1" applyFill="1" applyBorder="1" applyAlignment="1">
      <alignment horizontal="center" vertical="top" wrapText="1"/>
    </xf>
    <xf numFmtId="4" fontId="16" fillId="6" borderId="24" xfId="1" applyNumberFormat="1" applyFont="1" applyFill="1" applyBorder="1" applyAlignment="1">
      <alignment horizontal="left" vertical="top" wrapText="1"/>
    </xf>
    <xf numFmtId="4" fontId="16" fillId="6" borderId="10" xfId="1" applyNumberFormat="1" applyFont="1" applyFill="1" applyBorder="1" applyAlignment="1">
      <alignment horizontal="center" vertical="top" wrapText="1"/>
    </xf>
    <xf numFmtId="4" fontId="15" fillId="0" borderId="11" xfId="1" applyNumberFormat="1" applyBorder="1"/>
    <xf numFmtId="4" fontId="15" fillId="0" borderId="15" xfId="1" applyNumberFormat="1" applyBorder="1"/>
    <xf numFmtId="4" fontId="16" fillId="6" borderId="0" xfId="1" applyNumberFormat="1" applyFont="1" applyFill="1" applyAlignment="1">
      <alignment horizontal="left" vertical="top" wrapText="1"/>
    </xf>
    <xf numFmtId="4" fontId="16" fillId="6" borderId="19" xfId="1" applyNumberFormat="1" applyFont="1" applyFill="1" applyBorder="1" applyAlignment="1">
      <alignment horizontal="center" vertical="top" wrapText="1"/>
    </xf>
    <xf numFmtId="4" fontId="15" fillId="0" borderId="16" xfId="1" applyNumberFormat="1" applyBorder="1"/>
    <xf numFmtId="4" fontId="15" fillId="6" borderId="20" xfId="1" applyNumberFormat="1" applyFill="1" applyBorder="1"/>
    <xf numFmtId="4" fontId="17" fillId="9" borderId="13" xfId="1" applyNumberFormat="1" applyFont="1" applyFill="1" applyBorder="1" applyAlignment="1">
      <alignment horizontal="left" vertical="top" wrapText="1"/>
    </xf>
    <xf numFmtId="4" fontId="15" fillId="6" borderId="21" xfId="1" applyNumberFormat="1" applyFill="1" applyBorder="1"/>
    <xf numFmtId="4" fontId="17" fillId="0" borderId="13" xfId="1" applyNumberFormat="1" applyFont="1" applyBorder="1" applyAlignment="1">
      <alignment horizontal="left" vertical="top" wrapText="1"/>
    </xf>
    <xf numFmtId="4" fontId="16" fillId="0" borderId="7" xfId="1" applyNumberFormat="1" applyFont="1" applyBorder="1" applyAlignment="1">
      <alignment horizontal="center" vertical="top" wrapText="1"/>
    </xf>
    <xf numFmtId="4" fontId="16" fillId="9" borderId="11" xfId="1" applyNumberFormat="1" applyFont="1" applyFill="1" applyBorder="1" applyAlignment="1">
      <alignment horizontal="center" vertical="top" wrapText="1"/>
    </xf>
    <xf numFmtId="4" fontId="15" fillId="0" borderId="21" xfId="1" applyNumberFormat="1" applyBorder="1"/>
    <xf numFmtId="4" fontId="15" fillId="0" borderId="38" xfId="1" applyNumberFormat="1" applyBorder="1"/>
    <xf numFmtId="172" fontId="17" fillId="9" borderId="13" xfId="1" applyNumberFormat="1" applyFont="1" applyFill="1" applyBorder="1" applyAlignment="1">
      <alignment horizontal="left" vertical="top" wrapText="1"/>
    </xf>
    <xf numFmtId="4" fontId="15" fillId="9" borderId="14" xfId="1" applyNumberFormat="1" applyFill="1" applyBorder="1"/>
    <xf numFmtId="4" fontId="58" fillId="9" borderId="16" xfId="1" applyNumberFormat="1" applyFont="1" applyFill="1" applyBorder="1"/>
    <xf numFmtId="4" fontId="15" fillId="9" borderId="16" xfId="1" applyNumberFormat="1" applyFill="1" applyBorder="1"/>
    <xf numFmtId="4" fontId="16" fillId="0" borderId="11" xfId="1" applyNumberFormat="1" applyFont="1" applyBorder="1" applyAlignment="1">
      <alignment horizontal="center" vertical="top" wrapText="1"/>
    </xf>
    <xf numFmtId="4" fontId="15" fillId="9" borderId="13" xfId="1" applyNumberFormat="1" applyFill="1" applyBorder="1"/>
    <xf numFmtId="4" fontId="15" fillId="9" borderId="13" xfId="1" applyNumberFormat="1" applyFill="1" applyBorder="1" applyAlignment="1">
      <alignment horizontal="center"/>
    </xf>
    <xf numFmtId="4" fontId="15" fillId="9" borderId="37" xfId="1" applyNumberFormat="1" applyFill="1" applyBorder="1" applyAlignment="1">
      <alignment horizontal="center"/>
    </xf>
    <xf numFmtId="4" fontId="15" fillId="9" borderId="39" xfId="1" applyNumberFormat="1" applyFill="1" applyBorder="1" applyAlignment="1">
      <alignment horizontal="center"/>
    </xf>
    <xf numFmtId="0" fontId="7" fillId="3" borderId="5" xfId="0" applyFont="1" applyFill="1" applyBorder="1" applyAlignment="1">
      <alignment horizontal="left" vertical="top" wrapText="1"/>
    </xf>
    <xf numFmtId="0" fontId="7" fillId="3" borderId="0" xfId="0" applyFont="1" applyFill="1" applyAlignment="1">
      <alignment horizontal="left" vertical="top" wrapText="1"/>
    </xf>
    <xf numFmtId="0" fontId="13" fillId="5" borderId="25" xfId="1" applyFont="1" applyFill="1" applyBorder="1" applyAlignment="1">
      <alignment horizontal="left" vertical="top" wrapText="1"/>
    </xf>
    <xf numFmtId="0" fontId="13" fillId="5" borderId="29" xfId="1" applyFont="1" applyFill="1" applyBorder="1" applyAlignment="1">
      <alignment horizontal="left" vertical="top" wrapText="1"/>
    </xf>
    <xf numFmtId="0" fontId="13" fillId="5" borderId="30" xfId="1" applyFont="1" applyFill="1" applyBorder="1" applyAlignment="1">
      <alignment horizontal="left" vertical="top" wrapText="1"/>
    </xf>
    <xf numFmtId="4" fontId="16" fillId="6" borderId="7" xfId="1" applyNumberFormat="1" applyFont="1" applyFill="1" applyBorder="1" applyAlignment="1">
      <alignment horizontal="center" vertical="top" wrapText="1"/>
    </xf>
    <xf numFmtId="4" fontId="16" fillId="6" borderId="7" xfId="1" applyNumberFormat="1" applyFont="1" applyFill="1" applyBorder="1" applyAlignment="1">
      <alignment horizontal="left" vertical="top" wrapText="1"/>
    </xf>
    <xf numFmtId="4" fontId="16" fillId="6" borderId="8" xfId="1" applyNumberFormat="1" applyFont="1" applyFill="1" applyBorder="1" applyAlignment="1">
      <alignment horizontal="center" vertical="top" wrapText="1"/>
    </xf>
    <xf numFmtId="0" fontId="18" fillId="2" borderId="0" xfId="0" applyFont="1" applyFill="1" applyAlignment="1">
      <alignment horizontal="left" vertical="top" wrapText="1"/>
    </xf>
    <xf numFmtId="0" fontId="11" fillId="0" borderId="6" xfId="0" applyFont="1" applyBorder="1" applyAlignment="1">
      <alignment horizontal="center" vertical="center" textRotation="45" wrapText="1"/>
    </xf>
    <xf numFmtId="0" fontId="11" fillId="0" borderId="0" xfId="0" applyFont="1" applyAlignment="1">
      <alignment horizontal="center" vertical="center" textRotation="45" wrapText="1"/>
    </xf>
    <xf numFmtId="0" fontId="7" fillId="3" borderId="5" xfId="0" applyFont="1" applyFill="1" applyBorder="1" applyAlignment="1">
      <alignment horizontal="left" vertical="center" wrapText="1"/>
    </xf>
    <xf numFmtId="0" fontId="7" fillId="3" borderId="0" xfId="0" applyFont="1" applyFill="1" applyAlignment="1">
      <alignment horizontal="left" vertical="center" wrapText="1"/>
    </xf>
    <xf numFmtId="0" fontId="11" fillId="0" borderId="31" xfId="0" applyFont="1" applyBorder="1" applyAlignment="1">
      <alignment horizontal="center" vertical="center" textRotation="45"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top" wrapText="1"/>
    </xf>
    <xf numFmtId="0" fontId="9" fillId="4" borderId="3" xfId="0" applyFont="1" applyFill="1" applyBorder="1" applyAlignment="1">
      <alignment vertical="top" wrapText="1"/>
    </xf>
    <xf numFmtId="0" fontId="7" fillId="3" borderId="4" xfId="0" applyFont="1" applyFill="1" applyBorder="1" applyAlignment="1">
      <alignment vertical="center" wrapText="1"/>
    </xf>
    <xf numFmtId="0" fontId="7" fillId="3" borderId="2" xfId="0" applyFont="1" applyFill="1" applyBorder="1" applyAlignment="1">
      <alignment vertical="center" wrapText="1"/>
    </xf>
    <xf numFmtId="0" fontId="11" fillId="0" borderId="1" xfId="0" applyFont="1" applyBorder="1" applyAlignment="1">
      <alignment horizontal="center" textRotation="45" wrapText="1"/>
    </xf>
    <xf numFmtId="0" fontId="32" fillId="17" borderId="0" xfId="0" applyFont="1" applyFill="1" applyAlignment="1">
      <alignment horizontal="left" vertical="center"/>
    </xf>
    <xf numFmtId="0" fontId="0" fillId="0" borderId="43" xfId="0" applyBorder="1" applyAlignment="1">
      <alignment horizontal="left"/>
    </xf>
    <xf numFmtId="0" fontId="0" fillId="0" borderId="44" xfId="0" applyBorder="1" applyAlignment="1">
      <alignment horizontal="left"/>
    </xf>
    <xf numFmtId="0" fontId="0" fillId="0" borderId="45" xfId="0" applyBorder="1" applyAlignment="1">
      <alignment horizontal="left"/>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27" fillId="0" borderId="49" xfId="0" applyFont="1" applyBorder="1" applyAlignment="1">
      <alignment horizontal="left" vertical="center" wrapText="1"/>
    </xf>
    <xf numFmtId="0" fontId="0" fillId="0" borderId="60" xfId="0" applyBorder="1" applyAlignment="1">
      <alignment horizontal="center"/>
    </xf>
    <xf numFmtId="0" fontId="35" fillId="0" borderId="50" xfId="0" applyFont="1" applyBorder="1" applyAlignment="1">
      <alignment horizontal="center" vertical="center"/>
    </xf>
    <xf numFmtId="0" fontId="35" fillId="0" borderId="51" xfId="0" applyFont="1" applyBorder="1" applyAlignment="1">
      <alignment horizontal="center" vertical="center"/>
    </xf>
    <xf numFmtId="0" fontId="61" fillId="17" borderId="0" xfId="0" applyFont="1" applyFill="1" applyAlignment="1">
      <alignment horizontal="left" vertical="center"/>
    </xf>
    <xf numFmtId="0" fontId="61" fillId="17" borderId="58" xfId="0" applyFont="1" applyFill="1" applyBorder="1" applyAlignment="1">
      <alignment horizontal="left" vertical="center"/>
    </xf>
    <xf numFmtId="0" fontId="27" fillId="17" borderId="47" xfId="0" applyFont="1" applyFill="1" applyBorder="1" applyAlignment="1">
      <alignment horizontal="left" vertical="center" wrapText="1"/>
    </xf>
    <xf numFmtId="0" fontId="27" fillId="17" borderId="48" xfId="0" applyFont="1" applyFill="1" applyBorder="1" applyAlignment="1">
      <alignment horizontal="left" vertical="center" wrapText="1"/>
    </xf>
    <xf numFmtId="0" fontId="27" fillId="17" borderId="49" xfId="0" applyFont="1" applyFill="1" applyBorder="1" applyAlignment="1">
      <alignment horizontal="left" vertical="center" wrapText="1"/>
    </xf>
    <xf numFmtId="0" fontId="27" fillId="17" borderId="42" xfId="0" applyFont="1" applyFill="1" applyBorder="1" applyAlignment="1">
      <alignment horizontal="left" vertical="center" wrapText="1"/>
    </xf>
    <xf numFmtId="0" fontId="28" fillId="13" borderId="46" xfId="0" applyFont="1" applyFill="1" applyBorder="1" applyAlignment="1">
      <alignment horizontal="left" vertical="top" wrapText="1"/>
    </xf>
    <xf numFmtId="0" fontId="28" fillId="13" borderId="46" xfId="0" applyFont="1" applyFill="1" applyBorder="1" applyAlignment="1">
      <alignment horizontal="center" vertical="center" wrapText="1"/>
    </xf>
    <xf numFmtId="0" fontId="28" fillId="13" borderId="46" xfId="0" applyFont="1" applyFill="1" applyBorder="1" applyAlignment="1">
      <alignment horizontal="center" vertical="top" wrapText="1"/>
    </xf>
    <xf numFmtId="0" fontId="59" fillId="0" borderId="32" xfId="0" applyFont="1" applyBorder="1" applyAlignment="1">
      <alignment horizontal="center"/>
    </xf>
    <xf numFmtId="0" fontId="59" fillId="0" borderId="34" xfId="0" applyFont="1" applyBorder="1" applyAlignment="1">
      <alignment horizontal="center"/>
    </xf>
    <xf numFmtId="49" fontId="0" fillId="0" borderId="0" xfId="0" applyNumberFormat="1" applyAlignment="1">
      <alignment horizontal="left" vertical="center" wrapText="1"/>
    </xf>
    <xf numFmtId="20" fontId="11" fillId="0" borderId="32" xfId="0" applyNumberFormat="1" applyFont="1" applyBorder="1" applyAlignment="1" applyProtection="1">
      <alignment horizontal="center" vertical="center" wrapText="1"/>
      <protection locked="0"/>
    </xf>
    <xf numFmtId="20" fontId="11" fillId="0" borderId="34" xfId="0" applyNumberFormat="1" applyFont="1" applyBorder="1" applyAlignment="1" applyProtection="1">
      <alignment horizontal="center" vertical="center" wrapText="1"/>
      <protection locked="0"/>
    </xf>
    <xf numFmtId="0" fontId="0" fillId="0" borderId="0" xfId="0" applyAlignment="1">
      <alignment horizontal="center" vertical="top"/>
    </xf>
    <xf numFmtId="0" fontId="0" fillId="0" borderId="82" xfId="0" applyBorder="1" applyAlignment="1">
      <alignment horizontal="center" vertical="top"/>
    </xf>
    <xf numFmtId="0" fontId="0" fillId="0" borderId="66" xfId="0" applyBorder="1" applyAlignment="1">
      <alignment horizontal="center" vertical="top"/>
    </xf>
    <xf numFmtId="0" fontId="0" fillId="0" borderId="83" xfId="0" applyBorder="1" applyAlignment="1">
      <alignment horizontal="center" vertical="top"/>
    </xf>
    <xf numFmtId="0" fontId="0" fillId="0" borderId="47" xfId="0" applyBorder="1" applyAlignment="1">
      <alignment horizontal="center" vertical="top"/>
    </xf>
    <xf numFmtId="0" fontId="0" fillId="0" borderId="49" xfId="0" applyBorder="1" applyAlignment="1">
      <alignment horizontal="center" vertical="top"/>
    </xf>
    <xf numFmtId="0" fontId="0" fillId="27" borderId="32" xfId="0" applyFill="1" applyBorder="1" applyAlignment="1" applyProtection="1">
      <alignment horizontal="center" vertical="center"/>
      <protection locked="0"/>
    </xf>
    <xf numFmtId="0" fontId="0" fillId="27" borderId="34" xfId="0" applyFill="1" applyBorder="1" applyAlignment="1" applyProtection="1">
      <alignment horizontal="center" vertical="center"/>
      <protection locked="0"/>
    </xf>
    <xf numFmtId="0" fontId="21" fillId="20" borderId="69" xfId="0" applyFont="1" applyFill="1" applyBorder="1" applyAlignment="1">
      <alignment horizontal="center" vertical="center" wrapText="1"/>
    </xf>
    <xf numFmtId="0" fontId="21" fillId="20" borderId="67" xfId="0" applyFont="1" applyFill="1" applyBorder="1" applyAlignment="1">
      <alignment horizontal="center" vertical="center" wrapText="1"/>
    </xf>
    <xf numFmtId="0" fontId="21" fillId="20" borderId="66" xfId="0" applyFont="1" applyFill="1" applyBorder="1" applyAlignment="1">
      <alignment horizontal="center" vertical="center" wrapText="1"/>
    </xf>
    <xf numFmtId="0" fontId="21" fillId="20" borderId="32" xfId="0" applyFont="1" applyFill="1" applyBorder="1" applyAlignment="1">
      <alignment horizontal="center" vertical="center" wrapText="1"/>
    </xf>
    <xf numFmtId="0" fontId="21" fillId="20" borderId="34" xfId="0" applyFont="1" applyFill="1" applyBorder="1" applyAlignment="1">
      <alignment horizontal="center" vertical="center" wrapText="1"/>
    </xf>
    <xf numFmtId="0" fontId="15" fillId="24" borderId="31" xfId="0" applyFont="1" applyFill="1" applyBorder="1" applyAlignment="1">
      <alignment horizontal="center" vertical="center"/>
    </xf>
    <xf numFmtId="0" fontId="15" fillId="24" borderId="32" xfId="0" applyFont="1" applyFill="1" applyBorder="1" applyAlignment="1">
      <alignment horizontal="center" vertical="center" wrapText="1"/>
    </xf>
    <xf numFmtId="0" fontId="15" fillId="24" borderId="33" xfId="0" applyFont="1" applyFill="1" applyBorder="1" applyAlignment="1">
      <alignment horizontal="center" vertical="center" wrapText="1"/>
    </xf>
    <xf numFmtId="0" fontId="15" fillId="24" borderId="34" xfId="0" applyFont="1" applyFill="1" applyBorder="1" applyAlignment="1">
      <alignment horizontal="center" vertical="center" wrapText="1"/>
    </xf>
    <xf numFmtId="0" fontId="15" fillId="24" borderId="32" xfId="0" applyFont="1" applyFill="1" applyBorder="1" applyAlignment="1">
      <alignment horizontal="center" vertical="center"/>
    </xf>
    <xf numFmtId="0" fontId="15" fillId="24" borderId="33" xfId="0" applyFont="1" applyFill="1" applyBorder="1" applyAlignment="1">
      <alignment horizontal="center" vertical="center"/>
    </xf>
    <xf numFmtId="0" fontId="15" fillId="24" borderId="34" xfId="0" applyFont="1" applyFill="1" applyBorder="1" applyAlignment="1">
      <alignment horizontal="center" vertical="center"/>
    </xf>
    <xf numFmtId="0" fontId="21" fillId="23" borderId="32" xfId="0" applyFont="1" applyFill="1" applyBorder="1" applyAlignment="1">
      <alignment horizontal="center" vertical="center" wrapText="1"/>
    </xf>
    <xf numFmtId="0" fontId="21" fillId="23" borderId="34" xfId="0" applyFont="1" applyFill="1" applyBorder="1" applyAlignment="1">
      <alignment horizontal="center" vertical="center" wrapText="1"/>
    </xf>
    <xf numFmtId="0" fontId="21" fillId="20" borderId="32" xfId="0" applyFont="1" applyFill="1" applyBorder="1" applyAlignment="1">
      <alignment horizontal="left" vertical="center" wrapText="1"/>
    </xf>
    <xf numFmtId="0" fontId="21" fillId="20" borderId="33" xfId="0" applyFont="1" applyFill="1" applyBorder="1" applyAlignment="1">
      <alignment horizontal="left" vertical="center" wrapText="1"/>
    </xf>
    <xf numFmtId="0" fontId="0" fillId="20" borderId="33" xfId="0" applyFill="1" applyBorder="1" applyAlignment="1">
      <alignment horizontal="left" vertical="center" wrapText="1"/>
    </xf>
    <xf numFmtId="167" fontId="21" fillId="0" borderId="32" xfId="0" applyNumberFormat="1" applyFont="1"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22" fontId="55" fillId="0" borderId="32" xfId="0" applyNumberFormat="1" applyFont="1" applyBorder="1" applyAlignment="1" applyProtection="1">
      <alignment horizontal="center" vertical="center"/>
      <protection locked="0"/>
    </xf>
    <xf numFmtId="22" fontId="55" fillId="0" borderId="34" xfId="0" applyNumberFormat="1" applyFont="1" applyBorder="1" applyAlignment="1" applyProtection="1">
      <alignment horizontal="center" vertical="center"/>
      <protection locked="0"/>
    </xf>
    <xf numFmtId="0" fontId="21" fillId="20" borderId="34" xfId="0" applyFont="1" applyFill="1" applyBorder="1" applyAlignment="1">
      <alignment horizontal="left" vertical="center" wrapText="1"/>
    </xf>
    <xf numFmtId="22" fontId="21" fillId="0" borderId="32" xfId="0" quotePrefix="1" applyNumberFormat="1" applyFont="1" applyBorder="1" applyAlignment="1" applyProtection="1">
      <alignment horizontal="center" vertical="center" wrapText="1"/>
      <protection locked="0"/>
    </xf>
    <xf numFmtId="22" fontId="21" fillId="0" borderId="33" xfId="0" applyNumberFormat="1" applyFont="1" applyBorder="1" applyAlignment="1" applyProtection="1">
      <alignment horizontal="center" vertical="center" wrapText="1"/>
      <protection locked="0"/>
    </xf>
    <xf numFmtId="22" fontId="21" fillId="0" borderId="34" xfId="0" applyNumberFormat="1" applyFont="1" applyBorder="1" applyAlignment="1" applyProtection="1">
      <alignment horizontal="center" vertical="center" wrapText="1"/>
      <protection locked="0"/>
    </xf>
    <xf numFmtId="0" fontId="50" fillId="0" borderId="32" xfId="0" applyFont="1" applyBorder="1" applyAlignment="1" applyProtection="1">
      <alignment horizontal="center" vertical="center" wrapText="1"/>
      <protection locked="0"/>
    </xf>
    <xf numFmtId="0" fontId="50" fillId="0" borderId="33" xfId="0" applyFont="1" applyBorder="1" applyAlignment="1" applyProtection="1">
      <alignment horizontal="center" vertical="center" wrapText="1"/>
      <protection locked="0"/>
    </xf>
    <xf numFmtId="0" fontId="50" fillId="0" borderId="34" xfId="0" applyFont="1" applyBorder="1" applyAlignment="1" applyProtection="1">
      <alignment horizontal="center" vertical="center" wrapText="1"/>
      <protection locked="0"/>
    </xf>
    <xf numFmtId="0" fontId="21" fillId="0" borderId="59" xfId="0" applyFont="1" applyBorder="1" applyAlignment="1" applyProtection="1">
      <alignment horizontal="left" vertical="top" wrapText="1"/>
      <protection locked="0"/>
    </xf>
    <xf numFmtId="0" fontId="21" fillId="0" borderId="60" xfId="0" applyFont="1" applyBorder="1" applyAlignment="1" applyProtection="1">
      <alignment horizontal="left" vertical="top" wrapText="1"/>
      <protection locked="0"/>
    </xf>
    <xf numFmtId="0" fontId="21" fillId="0" borderId="61" xfId="0" applyFont="1" applyBorder="1" applyAlignment="1" applyProtection="1">
      <alignment horizontal="left" vertical="top" wrapText="1"/>
      <protection locked="0"/>
    </xf>
    <xf numFmtId="0" fontId="21" fillId="0" borderId="62"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63" xfId="0" applyFont="1" applyBorder="1" applyAlignment="1" applyProtection="1">
      <alignment horizontal="left" vertical="top" wrapText="1"/>
      <protection locked="0"/>
    </xf>
    <xf numFmtId="0" fontId="21" fillId="0" borderId="64" xfId="0" applyFont="1" applyBorder="1" applyAlignment="1" applyProtection="1">
      <alignment horizontal="left" vertical="top" wrapText="1"/>
      <protection locked="0"/>
    </xf>
    <xf numFmtId="0" fontId="21" fillId="0" borderId="53" xfId="0" applyFont="1" applyBorder="1" applyAlignment="1" applyProtection="1">
      <alignment horizontal="left" vertical="top" wrapText="1"/>
      <protection locked="0"/>
    </xf>
    <xf numFmtId="0" fontId="21" fillId="0" borderId="65" xfId="0" applyFont="1" applyBorder="1" applyAlignment="1" applyProtection="1">
      <alignment horizontal="left" vertical="top" wrapText="1"/>
      <protection locked="0"/>
    </xf>
    <xf numFmtId="0" fontId="21" fillId="21" borderId="32" xfId="0" applyFont="1" applyFill="1" applyBorder="1" applyAlignment="1">
      <alignment horizontal="center" vertical="center" wrapText="1"/>
    </xf>
    <xf numFmtId="0" fontId="21" fillId="21" borderId="34" xfId="0" applyFont="1" applyFill="1" applyBorder="1" applyAlignment="1">
      <alignment horizontal="center" vertical="center" wrapText="1"/>
    </xf>
    <xf numFmtId="0" fontId="52" fillId="22" borderId="32" xfId="0" applyFont="1" applyFill="1" applyBorder="1" applyAlignment="1" applyProtection="1">
      <alignment horizontal="center" vertical="center" wrapText="1"/>
      <protection locked="0"/>
    </xf>
    <xf numFmtId="0" fontId="52" fillId="22" borderId="33" xfId="0" applyFont="1" applyFill="1" applyBorder="1" applyAlignment="1" applyProtection="1">
      <alignment horizontal="center" vertical="center" wrapText="1"/>
      <protection locked="0"/>
    </xf>
    <xf numFmtId="0" fontId="52" fillId="22" borderId="34" xfId="0" applyFont="1" applyFill="1" applyBorder="1" applyAlignment="1" applyProtection="1">
      <alignment horizontal="center" vertical="center" wrapText="1"/>
      <protection locked="0"/>
    </xf>
    <xf numFmtId="0" fontId="53" fillId="0" borderId="32" xfId="0" applyFont="1" applyBorder="1" applyAlignment="1" applyProtection="1">
      <alignment horizontal="center" vertical="center" wrapText="1"/>
      <protection locked="0"/>
    </xf>
    <xf numFmtId="0" fontId="53" fillId="0" borderId="33" xfId="0" applyFont="1" applyBorder="1" applyAlignment="1" applyProtection="1">
      <alignment horizontal="center" vertical="center" wrapText="1"/>
      <protection locked="0"/>
    </xf>
    <xf numFmtId="0" fontId="53" fillId="0" borderId="34" xfId="0" applyFont="1" applyBorder="1" applyAlignment="1" applyProtection="1">
      <alignment horizontal="center" vertical="center" wrapText="1"/>
      <protection locked="0"/>
    </xf>
    <xf numFmtId="0" fontId="15" fillId="0" borderId="56" xfId="4" applyBorder="1" applyAlignment="1">
      <alignment horizontal="center" vertical="center" wrapText="1"/>
    </xf>
    <xf numFmtId="20" fontId="15" fillId="0" borderId="0" xfId="4" applyNumberFormat="1" applyAlignment="1" applyProtection="1">
      <alignment horizontal="center" vertical="center" wrapText="1"/>
      <protection locked="0"/>
    </xf>
    <xf numFmtId="20" fontId="15" fillId="0" borderId="0" xfId="4" applyNumberFormat="1" applyAlignment="1" applyProtection="1">
      <alignment horizontal="center"/>
      <protection locked="0"/>
    </xf>
    <xf numFmtId="0" fontId="49" fillId="19" borderId="47" xfId="0" applyFont="1" applyFill="1" applyBorder="1" applyAlignment="1">
      <alignment horizontal="center"/>
    </xf>
    <xf numFmtId="0" fontId="49" fillId="19" borderId="48" xfId="0" applyFont="1" applyFill="1" applyBorder="1" applyAlignment="1">
      <alignment horizontal="center"/>
    </xf>
    <xf numFmtId="0" fontId="49" fillId="19" borderId="49" xfId="0" applyFont="1" applyFill="1" applyBorder="1" applyAlignment="1">
      <alignment horizontal="center"/>
    </xf>
    <xf numFmtId="0" fontId="21" fillId="20" borderId="33" xfId="0" applyFont="1" applyFill="1" applyBorder="1" applyAlignment="1">
      <alignment horizontal="center" vertical="center" wrapText="1"/>
    </xf>
  </cellXfs>
  <cellStyles count="5">
    <cellStyle name="Hyperlink" xfId="3" builtinId="8"/>
    <cellStyle name="Input" xfId="2" builtinId="20"/>
    <cellStyle name="Normal" xfId="0" builtinId="0"/>
    <cellStyle name="Normal 2" xfId="1" xr:uid="{E2C21887-52AB-4AF4-8C12-20AD30037625}"/>
    <cellStyle name="Normal 3" xfId="4" xr:uid="{F6E94EE1-49B3-4F05-9C92-8846E7026479}"/>
  </cellStyles>
  <dxfs count="1">
    <dxf>
      <font>
        <color rgb="FF9C0006"/>
      </font>
      <fill>
        <patternFill>
          <bgColor rgb="FFFFC7CE"/>
        </patternFill>
      </fill>
    </dxf>
  </dxfs>
  <tableStyles count="0" defaultTableStyle="TableStyleMedium2" defaultPivotStyle="PivotStyleLight16"/>
  <colors>
    <mruColors>
      <color rgb="FF073D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ON-LOG-EAS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on"/>
      <sheetName val="MAIN_ENG"/>
      <sheetName val="LUBE"/>
      <sheetName val="GAS"/>
    </sheetNames>
    <definedNames>
      <definedName name="AE1KW" refersTo="#REF!"/>
      <definedName name="AE2KW" refersTo="#REF!"/>
      <definedName name="AE3KW" refersTo="#REF!"/>
      <definedName name="AE4KW" refersTo="#REF!"/>
      <definedName name="AVERPM" refersTo="#REF!"/>
      <definedName name="BLRSRH" refersTo="#REF!"/>
      <definedName name="BOILERCONS" refersTo="#REF!"/>
      <definedName name="Date" refersTo="#REF!"/>
      <definedName name="DIST" refersTo="#REF!"/>
      <definedName name="DISTWCONS" refersTo="#REF!"/>
      <definedName name="DISTWPROD" refersTo="#REF!"/>
      <definedName name="FWCONS" refersTo="#REF!"/>
      <definedName name="FWPROD" refersTo="#REF!"/>
      <definedName name="FWRhrs" refersTo="#REF!"/>
      <definedName name="GEN1KWH" refersTo="#REF!"/>
      <definedName name="GEN1Rhrs" refersTo="#REF!"/>
      <definedName name="GEN2KWH" refersTo="#REF!"/>
      <definedName name="GEN2Rhrs" refersTo="#REF!"/>
      <definedName name="GEN3KWH" refersTo="#REF!"/>
      <definedName name="GEN3Rhrs" refersTo="#REF!"/>
      <definedName name="GEN4KWH" refersTo="#REF!"/>
      <definedName name="GEN4Rhrs" refersTo="#REF!"/>
      <definedName name="Hrs" refersTo="#REF!"/>
      <definedName name="INCINRhrs" refersTo="#REF!"/>
      <definedName name="LNGGCU" refersTo="#REF!"/>
      <definedName name="LNGGENERATOR" refersTo="#REF!"/>
      <definedName name="LNGPROP" refersTo="#REF!"/>
      <definedName name="LSMGOGENERATOR" refersTo="#REF!"/>
      <definedName name="LSMGOPROP" refersTo="#REF!"/>
      <definedName name="ME1AVERPWR" refersTo="#REF!"/>
      <definedName name="ME1CYLOIL" refersTo="#REF!"/>
      <definedName name="ME1LOGREV" refersTo="#REF!"/>
      <definedName name="ME1LSMGOCONS" refersTo="#REF!"/>
      <definedName name="ME1MCR" refersTo="#REF!"/>
      <definedName name="ME1PALKWh" refersTo="#REF!"/>
      <definedName name="ME1REV" refersTo="#REF!"/>
      <definedName name="ME1RPM" refersTo="#REF!"/>
      <definedName name="ME1RTIM" refersTo="#REF!"/>
      <definedName name="ME1SYSOIL" refersTo="#REF!"/>
      <definedName name="ME2AVERPWR" refersTo="#REF!"/>
      <definedName name="ME2CYLOIL" refersTo="#REF!"/>
      <definedName name="ME2LNGCONS" refersTo="#REF!"/>
      <definedName name="ME2LOGREV" refersTo="#REF!"/>
      <definedName name="ME2LSMGOCONS" refersTo="#REF!"/>
      <definedName name="ME2MCR" refersTo="#REF!"/>
      <definedName name="ME2PALKWh" refersTo="#REF!"/>
      <definedName name="ME2REV" refersTo="#REF!"/>
      <definedName name="ME2RPM" refersTo="#REF!"/>
      <definedName name="ME2RTIM" refersTo="#REF!"/>
      <definedName name="ME2SYSOIL" refersTo="#REF!"/>
      <definedName name="ROBCYLOIL" refersTo="#REF!"/>
      <definedName name="ROBDISTW" refersTo="#REF!"/>
      <definedName name="ROBFW" refersTo="#REF!"/>
      <definedName name="ROBLNGM3" refersTo="#REF!"/>
      <definedName name="ROBLSMGO" refersTo="#REF!"/>
      <definedName name="ROBSYSOIL" refersTo="#REF!"/>
      <definedName name="ROBTOTW" refersTo="#REF!"/>
      <definedName name="ROBVLSFO" refersTo="#REF!"/>
      <definedName name="SLIP" refersTo="#REF!"/>
      <definedName name="SWBKW" refersTo="#REF!"/>
      <definedName name="Time" refersTo="#REF!"/>
      <definedName name="VLSFOPROP" refersTo="#REF!"/>
    </definedNames>
    <sheetDataSet>
      <sheetData sheetId="0">
        <row r="5">
          <cell r="A5" t="str">
            <v>Standby</v>
          </cell>
          <cell r="C5">
            <v>45212</v>
          </cell>
          <cell r="D5">
            <v>0.48472222222222222</v>
          </cell>
          <cell r="AL5">
            <v>2.2598000000000003</v>
          </cell>
          <cell r="AM5">
            <v>0</v>
          </cell>
          <cell r="AN5">
            <v>7.2999999999999995E-2</v>
          </cell>
          <cell r="AO5">
            <v>0.1</v>
          </cell>
          <cell r="AP5">
            <v>2.4328000000000003</v>
          </cell>
          <cell r="AQ5">
            <v>1482.8</v>
          </cell>
          <cell r="AR5">
            <v>226.56720000000001</v>
          </cell>
        </row>
        <row r="6">
          <cell r="A6" t="str">
            <v>At Sea Steaming</v>
          </cell>
          <cell r="C6">
            <v>45212</v>
          </cell>
          <cell r="D6">
            <v>0.5</v>
          </cell>
          <cell r="AL6">
            <v>2.81E-2</v>
          </cell>
          <cell r="AM6">
            <v>0</v>
          </cell>
          <cell r="AN6">
            <v>1.7999999999999999E-2</v>
          </cell>
          <cell r="AO6">
            <v>0</v>
          </cell>
          <cell r="AP6">
            <v>4.6100000000000002E-2</v>
          </cell>
          <cell r="AQ6">
            <v>1482.8</v>
          </cell>
          <cell r="AR6">
            <v>226.52110000000002</v>
          </cell>
        </row>
        <row r="7">
          <cell r="A7" t="str">
            <v>At Sea Steaming</v>
          </cell>
          <cell r="C7">
            <v>45212</v>
          </cell>
          <cell r="D7">
            <v>0.52083333333333337</v>
          </cell>
          <cell r="AL7">
            <v>0.16839999999999999</v>
          </cell>
          <cell r="AM7">
            <v>0</v>
          </cell>
          <cell r="AN7">
            <v>2.0640000000000001</v>
          </cell>
          <cell r="AO7">
            <v>0.56200000000000006</v>
          </cell>
          <cell r="AP7">
            <v>2.7944000000000004</v>
          </cell>
          <cell r="AQ7">
            <v>1482.8</v>
          </cell>
          <cell r="AR7">
            <v>223.72670000000002</v>
          </cell>
        </row>
        <row r="8">
          <cell r="A8" t="str">
            <v>At Sea Steaming</v>
          </cell>
          <cell r="C8">
            <v>45213</v>
          </cell>
          <cell r="D8">
            <v>0.5</v>
          </cell>
          <cell r="AL8">
            <v>0.53670000000000007</v>
          </cell>
          <cell r="AM8">
            <v>0</v>
          </cell>
          <cell r="AN8">
            <v>3.9E-2</v>
          </cell>
          <cell r="AO8">
            <v>0.02</v>
          </cell>
          <cell r="AP8">
            <v>0.59570000000000012</v>
          </cell>
          <cell r="AQ8">
            <v>1482.8</v>
          </cell>
          <cell r="AR8">
            <v>223.13100000000003</v>
          </cell>
        </row>
        <row r="9">
          <cell r="A9" t="str">
            <v>At Sea Steaming</v>
          </cell>
          <cell r="C9">
            <v>45214</v>
          </cell>
          <cell r="D9">
            <v>0.5</v>
          </cell>
          <cell r="AL9">
            <v>0.7399</v>
          </cell>
          <cell r="AM9">
            <v>4.2</v>
          </cell>
          <cell r="AN9">
            <v>3.7999999999999999E-2</v>
          </cell>
          <cell r="AO9">
            <v>4.0000000000000001E-3</v>
          </cell>
          <cell r="AP9">
            <v>4.9818999999999996</v>
          </cell>
          <cell r="AQ9">
            <v>1478.6</v>
          </cell>
          <cell r="AR9">
            <v>218.14910000000003</v>
          </cell>
        </row>
        <row r="10">
          <cell r="A10" t="str">
            <v>At Sea Steaming</v>
          </cell>
          <cell r="C10">
            <v>45215</v>
          </cell>
          <cell r="D10">
            <v>0.5</v>
          </cell>
          <cell r="AL10">
            <v>0.8216</v>
          </cell>
          <cell r="AM10">
            <v>0</v>
          </cell>
          <cell r="AN10">
            <v>4.0999999999999995E-2</v>
          </cell>
          <cell r="AO10">
            <v>3.7999999999999999E-2</v>
          </cell>
          <cell r="AP10">
            <v>0.90060000000000007</v>
          </cell>
          <cell r="AQ10">
            <v>1478.6</v>
          </cell>
          <cell r="AR10">
            <v>217.24850000000004</v>
          </cell>
        </row>
        <row r="11">
          <cell r="A11" t="str">
            <v>At Sea drifting</v>
          </cell>
          <cell r="C11">
            <v>45215</v>
          </cell>
          <cell r="D11">
            <v>0.85416666666666663</v>
          </cell>
          <cell r="AL11">
            <v>1.6934</v>
          </cell>
          <cell r="AM11">
            <v>0</v>
          </cell>
          <cell r="AN11">
            <v>3.5000000000000003E-2</v>
          </cell>
          <cell r="AO11">
            <v>0</v>
          </cell>
          <cell r="AP11">
            <v>1.7283999999999999</v>
          </cell>
          <cell r="AQ11">
            <v>1478.6</v>
          </cell>
          <cell r="AR11">
            <v>215.52010000000004</v>
          </cell>
        </row>
        <row r="12">
          <cell r="A12" t="str">
            <v>At Sea drifting</v>
          </cell>
          <cell r="C12">
            <v>45216</v>
          </cell>
          <cell r="D12">
            <v>0.5</v>
          </cell>
          <cell r="AL12">
            <v>1.9944000000000002</v>
          </cell>
          <cell r="AM12">
            <v>0</v>
          </cell>
          <cell r="AN12">
            <v>0.69599999999999995</v>
          </cell>
          <cell r="AO12">
            <v>-5.8000000000000003E-2</v>
          </cell>
          <cell r="AP12">
            <v>2.6324000000000005</v>
          </cell>
          <cell r="AQ12">
            <v>1478.6</v>
          </cell>
          <cell r="AR12">
            <v>212.88770000000005</v>
          </cell>
        </row>
        <row r="13">
          <cell r="A13" t="str">
            <v>At Sea drifting</v>
          </cell>
          <cell r="C13">
            <v>45217</v>
          </cell>
          <cell r="D13">
            <v>0.5</v>
          </cell>
          <cell r="AL13">
            <v>5.4400000000000004E-2</v>
          </cell>
          <cell r="AM13">
            <v>0</v>
          </cell>
          <cell r="AN13">
            <v>3.4000000000000002E-2</v>
          </cell>
          <cell r="AO13">
            <v>0.156</v>
          </cell>
          <cell r="AP13">
            <v>0.24440000000000001</v>
          </cell>
          <cell r="AQ13">
            <v>1478.6</v>
          </cell>
          <cell r="AR13">
            <v>212.64330000000004</v>
          </cell>
        </row>
        <row r="14">
          <cell r="A14" t="str">
            <v>At Anchor</v>
          </cell>
          <cell r="C14">
            <v>45217</v>
          </cell>
          <cell r="D14">
            <v>0.8833333333333333</v>
          </cell>
          <cell r="AL14">
            <v>0.33250000000000002</v>
          </cell>
          <cell r="AM14">
            <v>1.7</v>
          </cell>
          <cell r="AN14">
            <v>0.56200000000000006</v>
          </cell>
          <cell r="AO14">
            <v>1.206</v>
          </cell>
          <cell r="AP14">
            <v>3.8005</v>
          </cell>
          <cell r="AQ14">
            <v>1476.8999999999999</v>
          </cell>
          <cell r="AR14">
            <v>208.84280000000004</v>
          </cell>
        </row>
        <row r="15">
          <cell r="A15" t="str">
            <v>At Sea Steaming</v>
          </cell>
          <cell r="C15">
            <v>45218</v>
          </cell>
          <cell r="D15">
            <v>0.5</v>
          </cell>
          <cell r="AL15">
            <v>1.7162999999999999</v>
          </cell>
          <cell r="AM15">
            <v>2.8</v>
          </cell>
          <cell r="AN15">
            <v>0</v>
          </cell>
          <cell r="AO15">
            <v>0</v>
          </cell>
          <cell r="AP15">
            <v>4.5162999999999993</v>
          </cell>
          <cell r="AQ15">
            <v>1474.1</v>
          </cell>
          <cell r="AR15">
            <v>204.32650000000004</v>
          </cell>
        </row>
        <row r="16">
          <cell r="A16" t="str">
            <v>Standby</v>
          </cell>
          <cell r="C16">
            <v>45219</v>
          </cell>
          <cell r="D16">
            <v>0.18055555555555555</v>
          </cell>
          <cell r="AL16">
            <v>1.8157999999999999</v>
          </cell>
          <cell r="AM16">
            <v>2.1</v>
          </cell>
          <cell r="AN16">
            <v>2.8999999999999998E-2</v>
          </cell>
          <cell r="AO16">
            <v>5.0659999999999998</v>
          </cell>
          <cell r="AP16">
            <v>9.0107999999999997</v>
          </cell>
          <cell r="AQ16">
            <v>1472</v>
          </cell>
          <cell r="AR16">
            <v>195.31570000000005</v>
          </cell>
        </row>
        <row r="17">
          <cell r="A17" t="str">
            <v>Standby</v>
          </cell>
          <cell r="C17">
            <v>45219</v>
          </cell>
          <cell r="D17">
            <v>0.5</v>
          </cell>
          <cell r="AL17">
            <v>0.80970000000000009</v>
          </cell>
          <cell r="AM17">
            <v>0</v>
          </cell>
          <cell r="AN17">
            <v>0</v>
          </cell>
          <cell r="AO17">
            <v>5.0000000000000001E-3</v>
          </cell>
          <cell r="AP17">
            <v>0.81470000000000009</v>
          </cell>
          <cell r="AQ17">
            <v>1472</v>
          </cell>
          <cell r="AR17">
            <v>194.50100000000006</v>
          </cell>
        </row>
        <row r="18">
          <cell r="A18" t="str">
            <v>Standby</v>
          </cell>
          <cell r="C18">
            <v>45220</v>
          </cell>
          <cell r="D18">
            <v>0.37638888888888888</v>
          </cell>
          <cell r="AL18">
            <v>2.4478</v>
          </cell>
          <cell r="AM18">
            <v>2.5</v>
          </cell>
          <cell r="AN18">
            <v>0.46400000000000002</v>
          </cell>
          <cell r="AO18">
            <v>1.2E-2</v>
          </cell>
          <cell r="AP18">
            <v>5.4238</v>
          </cell>
          <cell r="AQ18">
            <v>1469.5</v>
          </cell>
          <cell r="AR18">
            <v>189.07720000000006</v>
          </cell>
        </row>
        <row r="19">
          <cell r="A19" t="str">
            <v>Standby</v>
          </cell>
          <cell r="C19">
            <v>45220</v>
          </cell>
          <cell r="D19">
            <v>0.41666666666666669</v>
          </cell>
          <cell r="AL19">
            <v>4.5100000000000001E-2</v>
          </cell>
          <cell r="AM19">
            <v>1.8</v>
          </cell>
          <cell r="AN19">
            <v>0.39600000000000002</v>
          </cell>
          <cell r="AO19">
            <v>1E-3</v>
          </cell>
          <cell r="AP19">
            <v>2.2420999999999998</v>
          </cell>
          <cell r="AQ19">
            <v>1467.7</v>
          </cell>
          <cell r="AR19">
            <v>186.83510000000007</v>
          </cell>
        </row>
        <row r="20">
          <cell r="A20" t="str">
            <v>At Sea Steaming</v>
          </cell>
          <cell r="C20">
            <v>45220</v>
          </cell>
          <cell r="D20">
            <v>0.5</v>
          </cell>
          <cell r="AL20">
            <v>5.7799999999999997E-2</v>
          </cell>
          <cell r="AM20">
            <v>6.8</v>
          </cell>
          <cell r="AN20">
            <v>0.51500000000000001</v>
          </cell>
          <cell r="AO20">
            <v>1E-3</v>
          </cell>
          <cell r="AP20">
            <v>7.3738000000000001</v>
          </cell>
          <cell r="AQ20">
            <v>1460.9</v>
          </cell>
          <cell r="AR20">
            <v>179.46130000000008</v>
          </cell>
        </row>
        <row r="21">
          <cell r="A21" t="str">
            <v>At Sea Steaming</v>
          </cell>
          <cell r="C21">
            <v>45221</v>
          </cell>
          <cell r="D21">
            <v>0.5</v>
          </cell>
          <cell r="AL21">
            <v>0</v>
          </cell>
          <cell r="AM21">
            <v>0</v>
          </cell>
          <cell r="AN21">
            <v>3.1E-2</v>
          </cell>
          <cell r="AO21">
            <v>2.5000000000000001E-2</v>
          </cell>
          <cell r="AP21">
            <v>0.8</v>
          </cell>
          <cell r="AQ21">
            <v>1460.9</v>
          </cell>
          <cell r="AR21">
            <v>178.66130000000007</v>
          </cell>
        </row>
        <row r="22">
          <cell r="A22" t="str">
            <v>At Sea Steaming</v>
          </cell>
          <cell r="C22">
            <v>45222</v>
          </cell>
          <cell r="D22">
            <v>0.5</v>
          </cell>
          <cell r="AL22">
            <v>5.4100000000000002E-2</v>
          </cell>
          <cell r="AM22">
            <v>0</v>
          </cell>
          <cell r="AN22">
            <v>3.4740000000000002</v>
          </cell>
          <cell r="AO22">
            <v>0.29699999999999999</v>
          </cell>
          <cell r="AP22">
            <v>4.4000000000000004</v>
          </cell>
          <cell r="AQ22">
            <v>1460.9</v>
          </cell>
          <cell r="AR22">
            <v>174.26130000000006</v>
          </cell>
        </row>
        <row r="23">
          <cell r="A23" t="str">
            <v>At Sea Steaming</v>
          </cell>
          <cell r="C23">
            <v>45223</v>
          </cell>
          <cell r="D23">
            <v>0.5</v>
          </cell>
          <cell r="AL23">
            <v>0</v>
          </cell>
          <cell r="AM23">
            <v>45</v>
          </cell>
          <cell r="AN23">
            <v>0</v>
          </cell>
          <cell r="AO23">
            <v>0.33399999999999996</v>
          </cell>
          <cell r="AP23">
            <v>4</v>
          </cell>
          <cell r="AQ23">
            <v>1415.9</v>
          </cell>
          <cell r="AR23">
            <v>170.26130000000006</v>
          </cell>
        </row>
        <row r="24">
          <cell r="A24" t="str">
            <v>At Sea Steaming</v>
          </cell>
          <cell r="C24">
            <v>45224</v>
          </cell>
          <cell r="D24">
            <v>0.5</v>
          </cell>
          <cell r="AL24">
            <v>0.78510000000000002</v>
          </cell>
          <cell r="AM24">
            <v>44.7</v>
          </cell>
          <cell r="AN24">
            <v>0</v>
          </cell>
          <cell r="AO24">
            <v>6.4000000000000001E-2</v>
          </cell>
          <cell r="AP24">
            <v>2.2000000000000002</v>
          </cell>
          <cell r="AQ24">
            <v>1371.2</v>
          </cell>
          <cell r="AR24">
            <v>168.06130000000007</v>
          </cell>
        </row>
        <row r="25">
          <cell r="A25" t="str">
            <v>At Sea Steaming</v>
          </cell>
          <cell r="C25">
            <v>45225</v>
          </cell>
          <cell r="D25">
            <v>0.54166666666666696</v>
          </cell>
          <cell r="AL25">
            <v>-394.65290000000005</v>
          </cell>
          <cell r="AM25">
            <v>0</v>
          </cell>
          <cell r="AN25">
            <v>-7375.6880000000001</v>
          </cell>
          <cell r="AO25">
            <v>-1561.4360000000001</v>
          </cell>
          <cell r="AP25">
            <v>-9331.7769000000008</v>
          </cell>
          <cell r="AQ25">
            <v>1371.2</v>
          </cell>
          <cell r="AR25">
            <v>9499.8382000000001</v>
          </cell>
        </row>
        <row r="26">
          <cell r="A26" t="str">
            <v>At Sea Steaming</v>
          </cell>
          <cell r="C26">
            <v>45226</v>
          </cell>
          <cell r="AL26">
            <v>0</v>
          </cell>
          <cell r="AM26">
            <v>0</v>
          </cell>
          <cell r="AN26">
            <v>0</v>
          </cell>
          <cell r="AO26">
            <v>0</v>
          </cell>
          <cell r="AP26">
            <v>0</v>
          </cell>
          <cell r="AQ26">
            <v>1371.2</v>
          </cell>
          <cell r="AR26">
            <v>9499.8382000000001</v>
          </cell>
        </row>
        <row r="27">
          <cell r="A27" t="str">
            <v>At Sea drifting</v>
          </cell>
          <cell r="C27">
            <v>45227</v>
          </cell>
          <cell r="AL27">
            <v>0</v>
          </cell>
          <cell r="AM27">
            <v>0</v>
          </cell>
          <cell r="AN27">
            <v>0</v>
          </cell>
          <cell r="AO27">
            <v>0</v>
          </cell>
          <cell r="AP27">
            <v>0</v>
          </cell>
          <cell r="AQ27">
            <v>1371.2</v>
          </cell>
          <cell r="AR27">
            <v>9499.8382000000001</v>
          </cell>
        </row>
        <row r="28">
          <cell r="A28" t="str">
            <v>At Sea drifting</v>
          </cell>
          <cell r="C28">
            <v>45228</v>
          </cell>
          <cell r="AL28">
            <v>0</v>
          </cell>
          <cell r="AM28">
            <v>0</v>
          </cell>
          <cell r="AN28">
            <v>0</v>
          </cell>
          <cell r="AO28">
            <v>0</v>
          </cell>
          <cell r="AP28">
            <v>0</v>
          </cell>
          <cell r="AQ28">
            <v>1371.2</v>
          </cell>
          <cell r="AR28">
            <v>9499.8382000000001</v>
          </cell>
        </row>
        <row r="29">
          <cell r="A29" t="str">
            <v>Standby</v>
          </cell>
          <cell r="C29">
            <v>45229</v>
          </cell>
          <cell r="AL29">
            <v>0</v>
          </cell>
          <cell r="AM29">
            <v>0</v>
          </cell>
          <cell r="AN29">
            <v>0</v>
          </cell>
          <cell r="AO29">
            <v>0</v>
          </cell>
          <cell r="AP29">
            <v>0</v>
          </cell>
          <cell r="AQ29">
            <v>1371.2</v>
          </cell>
          <cell r="AR29">
            <v>9499.8382000000001</v>
          </cell>
        </row>
        <row r="30">
          <cell r="A30" t="str">
            <v>At Anchor</v>
          </cell>
          <cell r="C30">
            <v>45230</v>
          </cell>
          <cell r="AL30">
            <v>0</v>
          </cell>
          <cell r="AM30">
            <v>0</v>
          </cell>
          <cell r="AN30">
            <v>0</v>
          </cell>
          <cell r="AO30">
            <v>0</v>
          </cell>
          <cell r="AP30">
            <v>0</v>
          </cell>
          <cell r="AQ30">
            <v>1371.2</v>
          </cell>
          <cell r="AR30">
            <v>9499.8382000000001</v>
          </cell>
        </row>
        <row r="31">
          <cell r="A31" t="str">
            <v>At Sea Steaming</v>
          </cell>
          <cell r="C31">
            <v>45231</v>
          </cell>
          <cell r="AL31">
            <v>0</v>
          </cell>
          <cell r="AM31">
            <v>0</v>
          </cell>
          <cell r="AN31">
            <v>0</v>
          </cell>
          <cell r="AO31">
            <v>0</v>
          </cell>
          <cell r="AP31">
            <v>0</v>
          </cell>
          <cell r="AQ31">
            <v>1371.2</v>
          </cell>
          <cell r="AR31">
            <v>9499.8382000000001</v>
          </cell>
        </row>
        <row r="32">
          <cell r="A32" t="str">
            <v>At Sea Steaming</v>
          </cell>
          <cell r="AL32">
            <v>0</v>
          </cell>
          <cell r="AM32">
            <v>0</v>
          </cell>
          <cell r="AN32">
            <v>0</v>
          </cell>
          <cell r="AO32">
            <v>0</v>
          </cell>
          <cell r="AP32">
            <v>0</v>
          </cell>
          <cell r="AQ32">
            <v>1371.2</v>
          </cell>
          <cell r="AR32">
            <v>9499.8382000000001</v>
          </cell>
        </row>
        <row r="33">
          <cell r="A33" t="str">
            <v>At Sea Steaming</v>
          </cell>
          <cell r="AL33">
            <v>0</v>
          </cell>
          <cell r="AM33">
            <v>0</v>
          </cell>
          <cell r="AN33">
            <v>0</v>
          </cell>
          <cell r="AO33">
            <v>0</v>
          </cell>
          <cell r="AP33">
            <v>0</v>
          </cell>
          <cell r="AQ33">
            <v>1371.2</v>
          </cell>
          <cell r="AR33">
            <v>9499.8382000000001</v>
          </cell>
        </row>
        <row r="34">
          <cell r="A34" t="str">
            <v>At Sea Steaming</v>
          </cell>
          <cell r="AL34">
            <v>0</v>
          </cell>
          <cell r="AM34">
            <v>0</v>
          </cell>
          <cell r="AN34">
            <v>0</v>
          </cell>
          <cell r="AO34">
            <v>0</v>
          </cell>
          <cell r="AP34">
            <v>0</v>
          </cell>
          <cell r="AQ34">
            <v>1371.2</v>
          </cell>
          <cell r="AR34">
            <v>9499.8382000000001</v>
          </cell>
        </row>
        <row r="35">
          <cell r="A35" t="str">
            <v>At Sea drifting</v>
          </cell>
          <cell r="AL35">
            <v>0</v>
          </cell>
          <cell r="AM35">
            <v>0</v>
          </cell>
          <cell r="AN35">
            <v>0</v>
          </cell>
          <cell r="AO35">
            <v>0</v>
          </cell>
          <cell r="AP35">
            <v>0</v>
          </cell>
          <cell r="AQ35">
            <v>1371.2</v>
          </cell>
          <cell r="AR35">
            <v>9499.8382000000001</v>
          </cell>
        </row>
        <row r="36">
          <cell r="A36" t="str">
            <v>At Sea drifting</v>
          </cell>
          <cell r="AL36">
            <v>0</v>
          </cell>
          <cell r="AM36">
            <v>0</v>
          </cell>
          <cell r="AN36">
            <v>0</v>
          </cell>
          <cell r="AO36">
            <v>0</v>
          </cell>
          <cell r="AP36">
            <v>0</v>
          </cell>
          <cell r="AR36">
            <v>9499.8382000000001</v>
          </cell>
        </row>
        <row r="37">
          <cell r="A37" t="str">
            <v>Standby</v>
          </cell>
          <cell r="AL37">
            <v>0</v>
          </cell>
          <cell r="AM37">
            <v>0</v>
          </cell>
          <cell r="AN37">
            <v>0</v>
          </cell>
          <cell r="AO37">
            <v>0</v>
          </cell>
          <cell r="AP37">
            <v>0</v>
          </cell>
          <cell r="AR37">
            <v>9499.8382000000001</v>
          </cell>
        </row>
        <row r="38">
          <cell r="A38" t="str">
            <v>At Anchor</v>
          </cell>
          <cell r="AL38">
            <v>0</v>
          </cell>
          <cell r="AM38">
            <v>0</v>
          </cell>
          <cell r="AN38">
            <v>0</v>
          </cell>
          <cell r="AO38">
            <v>0</v>
          </cell>
          <cell r="AP38">
            <v>0</v>
          </cell>
          <cell r="AR38">
            <v>9499.8382000000001</v>
          </cell>
        </row>
        <row r="39">
          <cell r="A39" t="str">
            <v>At Sea Steaming</v>
          </cell>
          <cell r="AL39">
            <v>0</v>
          </cell>
          <cell r="AM39">
            <v>0</v>
          </cell>
          <cell r="AN39">
            <v>0</v>
          </cell>
          <cell r="AO39">
            <v>0</v>
          </cell>
          <cell r="AP39">
            <v>0</v>
          </cell>
          <cell r="AR39">
            <v>9499.8382000000001</v>
          </cell>
        </row>
        <row r="40">
          <cell r="A40" t="str">
            <v>At Sea Steaming</v>
          </cell>
          <cell r="AL40">
            <v>0</v>
          </cell>
          <cell r="AM40">
            <v>0</v>
          </cell>
          <cell r="AN40">
            <v>0</v>
          </cell>
          <cell r="AO40">
            <v>0</v>
          </cell>
          <cell r="AP40">
            <v>0</v>
          </cell>
          <cell r="AR40">
            <v>9499.8382000000001</v>
          </cell>
        </row>
        <row r="41">
          <cell r="A41" t="str">
            <v>At Sea Steaming</v>
          </cell>
          <cell r="AL41">
            <v>0</v>
          </cell>
          <cell r="AM41">
            <v>0</v>
          </cell>
          <cell r="AN41">
            <v>0</v>
          </cell>
          <cell r="AO41">
            <v>0</v>
          </cell>
          <cell r="AP41">
            <v>0</v>
          </cell>
          <cell r="AR41">
            <v>9499.8382000000001</v>
          </cell>
        </row>
        <row r="42">
          <cell r="A42" t="str">
            <v>At Sea Steaming</v>
          </cell>
          <cell r="AL42">
            <v>0</v>
          </cell>
          <cell r="AM42">
            <v>0</v>
          </cell>
          <cell r="AN42">
            <v>0</v>
          </cell>
          <cell r="AO42">
            <v>0</v>
          </cell>
          <cell r="AP42">
            <v>0</v>
          </cell>
          <cell r="AR42">
            <v>9499.8382000000001</v>
          </cell>
        </row>
        <row r="43">
          <cell r="A43" t="str">
            <v>At Sea drifting</v>
          </cell>
          <cell r="AL43">
            <v>0</v>
          </cell>
          <cell r="AM43">
            <v>0</v>
          </cell>
          <cell r="AN43">
            <v>0</v>
          </cell>
          <cell r="AO43">
            <v>0</v>
          </cell>
          <cell r="AP43">
            <v>0</v>
          </cell>
          <cell r="AR43">
            <v>9499.8382000000001</v>
          </cell>
        </row>
        <row r="44">
          <cell r="A44" t="str">
            <v>At Sea drifting</v>
          </cell>
          <cell r="AL44">
            <v>0</v>
          </cell>
          <cell r="AM44">
            <v>0</v>
          </cell>
          <cell r="AN44">
            <v>0</v>
          </cell>
          <cell r="AO44">
            <v>0</v>
          </cell>
          <cell r="AP44">
            <v>0</v>
          </cell>
          <cell r="AR44">
            <v>9499.8382000000001</v>
          </cell>
        </row>
        <row r="45">
          <cell r="A45" t="str">
            <v>Standby</v>
          </cell>
          <cell r="AL45">
            <v>0</v>
          </cell>
          <cell r="AM45">
            <v>0</v>
          </cell>
          <cell r="AN45">
            <v>0</v>
          </cell>
          <cell r="AO45">
            <v>0</v>
          </cell>
          <cell r="AP45">
            <v>0</v>
          </cell>
          <cell r="AR45">
            <v>9499.8382000000001</v>
          </cell>
        </row>
        <row r="46">
          <cell r="A46" t="str">
            <v>At Anchor</v>
          </cell>
          <cell r="AL46">
            <v>0</v>
          </cell>
          <cell r="AM46">
            <v>0</v>
          </cell>
          <cell r="AN46">
            <v>0</v>
          </cell>
          <cell r="AO46">
            <v>0</v>
          </cell>
          <cell r="AP46">
            <v>0</v>
          </cell>
          <cell r="AR46">
            <v>9499.8382000000001</v>
          </cell>
        </row>
        <row r="47">
          <cell r="A47" t="str">
            <v>At Sea Steaming</v>
          </cell>
          <cell r="AL47">
            <v>0</v>
          </cell>
          <cell r="AM47">
            <v>0</v>
          </cell>
          <cell r="AN47">
            <v>0</v>
          </cell>
          <cell r="AO47">
            <v>0</v>
          </cell>
          <cell r="AP47">
            <v>0</v>
          </cell>
          <cell r="AR47">
            <v>9499.8382000000001</v>
          </cell>
        </row>
        <row r="48">
          <cell r="A48" t="str">
            <v>At Sea Steaming</v>
          </cell>
          <cell r="AL48">
            <v>0</v>
          </cell>
          <cell r="AM48">
            <v>0</v>
          </cell>
          <cell r="AN48">
            <v>0</v>
          </cell>
          <cell r="AO48">
            <v>0</v>
          </cell>
          <cell r="AP48">
            <v>0</v>
          </cell>
          <cell r="AR48">
            <v>9499.8382000000001</v>
          </cell>
        </row>
        <row r="49">
          <cell r="A49" t="str">
            <v>At Sea Steaming</v>
          </cell>
          <cell r="AL49">
            <v>0</v>
          </cell>
          <cell r="AM49">
            <v>0</v>
          </cell>
          <cell r="AN49">
            <v>0</v>
          </cell>
          <cell r="AO49">
            <v>0</v>
          </cell>
          <cell r="AP49">
            <v>0</v>
          </cell>
          <cell r="AR49">
            <v>9499.8382000000001</v>
          </cell>
        </row>
        <row r="50">
          <cell r="A50" t="str">
            <v>At Sea Steaming</v>
          </cell>
          <cell r="AL50">
            <v>0</v>
          </cell>
          <cell r="AM50">
            <v>0</v>
          </cell>
          <cell r="AN50">
            <v>0</v>
          </cell>
          <cell r="AO50">
            <v>0</v>
          </cell>
          <cell r="AP50">
            <v>0</v>
          </cell>
          <cell r="AR50">
            <v>9499.8382000000001</v>
          </cell>
        </row>
        <row r="51">
          <cell r="A51" t="str">
            <v>At Sea drifting</v>
          </cell>
          <cell r="AL51">
            <v>0</v>
          </cell>
          <cell r="AM51">
            <v>0</v>
          </cell>
          <cell r="AN51">
            <v>0</v>
          </cell>
          <cell r="AO51">
            <v>0</v>
          </cell>
          <cell r="AP51">
            <v>0</v>
          </cell>
          <cell r="AR51">
            <v>9499.8382000000001</v>
          </cell>
        </row>
        <row r="52">
          <cell r="A52" t="str">
            <v>At Sea drifting</v>
          </cell>
          <cell r="AL52">
            <v>0</v>
          </cell>
          <cell r="AM52">
            <v>0</v>
          </cell>
          <cell r="AN52">
            <v>0</v>
          </cell>
          <cell r="AO52">
            <v>0</v>
          </cell>
          <cell r="AP52">
            <v>0</v>
          </cell>
          <cell r="AR52">
            <v>9499.8382000000001</v>
          </cell>
        </row>
        <row r="53">
          <cell r="A53" t="str">
            <v>Standby</v>
          </cell>
          <cell r="AL53">
            <v>0</v>
          </cell>
          <cell r="AM53">
            <v>0</v>
          </cell>
          <cell r="AN53">
            <v>0</v>
          </cell>
          <cell r="AO53">
            <v>0</v>
          </cell>
          <cell r="AP53">
            <v>0</v>
          </cell>
          <cell r="AR53">
            <v>9499.8382000000001</v>
          </cell>
        </row>
        <row r="54">
          <cell r="A54" t="str">
            <v>Standby</v>
          </cell>
          <cell r="AL54">
            <v>0</v>
          </cell>
          <cell r="AM54">
            <v>0</v>
          </cell>
          <cell r="AN54">
            <v>0</v>
          </cell>
          <cell r="AO54">
            <v>0</v>
          </cell>
          <cell r="AP54">
            <v>0</v>
          </cell>
          <cell r="AR54">
            <v>9499.8382000000001</v>
          </cell>
        </row>
        <row r="55">
          <cell r="A55" t="str">
            <v>Standby</v>
          </cell>
          <cell r="AL55">
            <v>0</v>
          </cell>
          <cell r="AM55">
            <v>0</v>
          </cell>
          <cell r="AN55">
            <v>0</v>
          </cell>
          <cell r="AO55">
            <v>0</v>
          </cell>
          <cell r="AP55">
            <v>0</v>
          </cell>
          <cell r="AR55">
            <v>9499.8382000000001</v>
          </cell>
        </row>
        <row r="56">
          <cell r="A56" t="str">
            <v>Standby</v>
          </cell>
          <cell r="AL56">
            <v>0</v>
          </cell>
          <cell r="AM56">
            <v>0</v>
          </cell>
          <cell r="AN56">
            <v>0</v>
          </cell>
          <cell r="AO56">
            <v>0</v>
          </cell>
          <cell r="AP56">
            <v>0</v>
          </cell>
          <cell r="AR56">
            <v>9499.8382000000001</v>
          </cell>
        </row>
        <row r="57">
          <cell r="A57" t="str">
            <v>Standby</v>
          </cell>
          <cell r="AL57">
            <v>0</v>
          </cell>
          <cell r="AM57">
            <v>0</v>
          </cell>
          <cell r="AN57">
            <v>0</v>
          </cell>
          <cell r="AO57">
            <v>0</v>
          </cell>
          <cell r="AP57">
            <v>0</v>
          </cell>
          <cell r="AR57">
            <v>9499.8382000000001</v>
          </cell>
        </row>
        <row r="58">
          <cell r="A58" t="str">
            <v>Standby</v>
          </cell>
          <cell r="AL58">
            <v>0</v>
          </cell>
          <cell r="AM58">
            <v>0</v>
          </cell>
          <cell r="AN58">
            <v>0</v>
          </cell>
          <cell r="AO58">
            <v>0</v>
          </cell>
          <cell r="AP58">
            <v>0</v>
          </cell>
          <cell r="AR58">
            <v>9499.8382000000001</v>
          </cell>
        </row>
        <row r="59">
          <cell r="A59" t="str">
            <v>Standby</v>
          </cell>
          <cell r="AL59">
            <v>0</v>
          </cell>
          <cell r="AM59">
            <v>0</v>
          </cell>
          <cell r="AN59">
            <v>0</v>
          </cell>
          <cell r="AO59">
            <v>0</v>
          </cell>
          <cell r="AP59">
            <v>0</v>
          </cell>
          <cell r="AR59">
            <v>9499.8382000000001</v>
          </cell>
        </row>
        <row r="60">
          <cell r="A60" t="str">
            <v>Standby</v>
          </cell>
          <cell r="AL60">
            <v>0</v>
          </cell>
          <cell r="AM60">
            <v>0</v>
          </cell>
          <cell r="AN60">
            <v>0</v>
          </cell>
          <cell r="AO60">
            <v>0</v>
          </cell>
          <cell r="AP60">
            <v>0</v>
          </cell>
          <cell r="AR60">
            <v>9499.8382000000001</v>
          </cell>
        </row>
        <row r="61">
          <cell r="A61" t="str">
            <v>Standby</v>
          </cell>
          <cell r="AL61">
            <v>0</v>
          </cell>
          <cell r="AM61">
            <v>0</v>
          </cell>
          <cell r="AN61">
            <v>0</v>
          </cell>
          <cell r="AO61">
            <v>0</v>
          </cell>
          <cell r="AP61">
            <v>0</v>
          </cell>
          <cell r="AR61">
            <v>9499.8382000000001</v>
          </cell>
        </row>
        <row r="62">
          <cell r="A62" t="str">
            <v>Standby</v>
          </cell>
          <cell r="AL62">
            <v>0</v>
          </cell>
          <cell r="AM62">
            <v>0</v>
          </cell>
          <cell r="AN62">
            <v>0</v>
          </cell>
          <cell r="AO62">
            <v>0</v>
          </cell>
          <cell r="AP62">
            <v>0</v>
          </cell>
          <cell r="AR62">
            <v>9499.8382000000001</v>
          </cell>
        </row>
        <row r="63">
          <cell r="A63" t="str">
            <v>Standby</v>
          </cell>
          <cell r="AL63">
            <v>0</v>
          </cell>
          <cell r="AM63">
            <v>0</v>
          </cell>
          <cell r="AN63">
            <v>0</v>
          </cell>
          <cell r="AO63">
            <v>0</v>
          </cell>
          <cell r="AP63">
            <v>0</v>
          </cell>
          <cell r="AR63">
            <v>9499.8382000000001</v>
          </cell>
        </row>
        <row r="64">
          <cell r="A64" t="str">
            <v>Standby</v>
          </cell>
          <cell r="AL64">
            <v>0</v>
          </cell>
          <cell r="AM64">
            <v>0</v>
          </cell>
          <cell r="AN64">
            <v>0</v>
          </cell>
          <cell r="AO64">
            <v>0</v>
          </cell>
          <cell r="AP64">
            <v>0</v>
          </cell>
          <cell r="AR64">
            <v>9499.8382000000001</v>
          </cell>
        </row>
        <row r="65">
          <cell r="A65" t="str">
            <v>Standby</v>
          </cell>
          <cell r="AL65">
            <v>0</v>
          </cell>
          <cell r="AM65">
            <v>0</v>
          </cell>
          <cell r="AN65">
            <v>0</v>
          </cell>
          <cell r="AO65">
            <v>0</v>
          </cell>
          <cell r="AP65">
            <v>0</v>
          </cell>
          <cell r="AR65">
            <v>9499.8382000000001</v>
          </cell>
        </row>
        <row r="66">
          <cell r="A66" t="str">
            <v>Standby</v>
          </cell>
          <cell r="AL66">
            <v>0</v>
          </cell>
          <cell r="AM66">
            <v>0</v>
          </cell>
          <cell r="AN66">
            <v>0</v>
          </cell>
          <cell r="AO66">
            <v>0</v>
          </cell>
          <cell r="AP66">
            <v>0</v>
          </cell>
          <cell r="AR66">
            <v>9499.8382000000001</v>
          </cell>
        </row>
        <row r="67">
          <cell r="A67" t="str">
            <v>Standby</v>
          </cell>
          <cell r="AL67">
            <v>0</v>
          </cell>
          <cell r="AM67">
            <v>0</v>
          </cell>
          <cell r="AN67">
            <v>0</v>
          </cell>
          <cell r="AO67">
            <v>0</v>
          </cell>
          <cell r="AP67">
            <v>0</v>
          </cell>
          <cell r="AR67">
            <v>9499.8382000000001</v>
          </cell>
        </row>
        <row r="68">
          <cell r="A68" t="str">
            <v>Standby</v>
          </cell>
          <cell r="AL68">
            <v>0</v>
          </cell>
          <cell r="AM68">
            <v>0</v>
          </cell>
          <cell r="AN68">
            <v>0</v>
          </cell>
          <cell r="AO68">
            <v>0</v>
          </cell>
          <cell r="AP68">
            <v>0</v>
          </cell>
          <cell r="AR68">
            <v>9499.8382000000001</v>
          </cell>
        </row>
        <row r="69">
          <cell r="A69" t="str">
            <v>Standby</v>
          </cell>
          <cell r="AL69">
            <v>0</v>
          </cell>
          <cell r="AM69">
            <v>0</v>
          </cell>
          <cell r="AN69">
            <v>0</v>
          </cell>
          <cell r="AO69">
            <v>0</v>
          </cell>
          <cell r="AP69">
            <v>0</v>
          </cell>
          <cell r="AR69">
            <v>9499.8382000000001</v>
          </cell>
        </row>
      </sheetData>
      <sheetData sheetId="1"/>
      <sheetData sheetId="2"/>
      <sheetData sheetId="3">
        <row r="7">
          <cell r="L7">
            <v>0</v>
          </cell>
          <cell r="V7">
            <v>60.607086054617433</v>
          </cell>
          <cell r="Y7">
            <v>9.4210009813542683</v>
          </cell>
        </row>
        <row r="8">
          <cell r="L8">
            <v>0</v>
          </cell>
          <cell r="V8">
            <v>0.22108670885362031</v>
          </cell>
          <cell r="Y8">
            <v>0</v>
          </cell>
        </row>
        <row r="9">
          <cell r="L9">
            <v>1.4009678183479406</v>
          </cell>
          <cell r="V9">
            <v>2.2988505747126435</v>
          </cell>
          <cell r="Y9">
            <v>0</v>
          </cell>
        </row>
        <row r="10">
          <cell r="L10">
            <v>52.647964535887112</v>
          </cell>
          <cell r="V10">
            <v>36.032621569490033</v>
          </cell>
          <cell r="Y10">
            <v>0</v>
          </cell>
        </row>
        <row r="11">
          <cell r="L11">
            <v>57.25694561943758</v>
          </cell>
          <cell r="V11">
            <v>39.441417662120855</v>
          </cell>
          <cell r="Y11">
            <v>0</v>
          </cell>
        </row>
        <row r="12">
          <cell r="L12">
            <v>63.993322278997887</v>
          </cell>
          <cell r="V12">
            <v>40.499475483063179</v>
          </cell>
          <cell r="Y12">
            <v>0</v>
          </cell>
        </row>
        <row r="13">
          <cell r="L13">
            <v>18.920961501584831</v>
          </cell>
          <cell r="V13">
            <v>13.655488251948608</v>
          </cell>
          <cell r="Y13">
            <v>0</v>
          </cell>
        </row>
        <row r="14">
          <cell r="L14">
            <v>39.470745490846326</v>
          </cell>
          <cell r="V14">
            <v>28.29458675961332</v>
          </cell>
          <cell r="Y14">
            <v>0</v>
          </cell>
        </row>
        <row r="15">
          <cell r="L15">
            <v>106.98791919055192</v>
          </cell>
          <cell r="V15">
            <v>42.405784350219392</v>
          </cell>
          <cell r="Y15">
            <v>0</v>
          </cell>
        </row>
        <row r="16">
          <cell r="L16">
            <v>21.867280295083077</v>
          </cell>
          <cell r="V16">
            <v>13.461473384995431</v>
          </cell>
          <cell r="Y16">
            <v>3.2418530675780852</v>
          </cell>
        </row>
        <row r="17">
          <cell r="L17">
            <v>0</v>
          </cell>
          <cell r="V17">
            <v>28.840535571272262</v>
          </cell>
          <cell r="Y17">
            <v>21.930447926184112</v>
          </cell>
        </row>
        <row r="18">
          <cell r="L18">
            <v>0</v>
          </cell>
          <cell r="V18">
            <v>39.486537398621593</v>
          </cell>
          <cell r="Y18">
            <v>0</v>
          </cell>
        </row>
        <row r="19">
          <cell r="L19">
            <v>0</v>
          </cell>
          <cell r="V19">
            <v>9.6826954530585532</v>
          </cell>
          <cell r="Y19">
            <v>0</v>
          </cell>
        </row>
        <row r="20">
          <cell r="L20">
            <v>0</v>
          </cell>
          <cell r="V20">
            <v>28.60140096781835</v>
          </cell>
          <cell r="Y20">
            <v>16.595039084971742</v>
          </cell>
        </row>
        <row r="21">
          <cell r="L21">
            <v>0.1353592095022165</v>
          </cell>
          <cell r="V21">
            <v>0.34967795788072598</v>
          </cell>
          <cell r="Y21">
            <v>0.76929150733759721</v>
          </cell>
        </row>
        <row r="22">
          <cell r="L22">
            <v>8.0651528995070674</v>
          </cell>
          <cell r="V22">
            <v>2.158979391560353</v>
          </cell>
          <cell r="Y22">
            <v>0.11731131490192097</v>
          </cell>
        </row>
        <row r="23">
          <cell r="L23">
            <v>172.1340507371437</v>
          </cell>
          <cell r="V23">
            <v>30.570877466075597</v>
          </cell>
          <cell r="Y23">
            <v>0</v>
          </cell>
        </row>
        <row r="24">
          <cell r="L24">
            <v>167.46190202249215</v>
          </cell>
          <cell r="V24">
            <v>29.282708988979504</v>
          </cell>
          <cell r="Y24">
            <v>0</v>
          </cell>
        </row>
        <row r="25">
          <cell r="L25">
            <v>89.461157546839928</v>
          </cell>
          <cell r="V25">
            <v>23.850292714290546</v>
          </cell>
          <cell r="Y25">
            <v>0</v>
          </cell>
        </row>
        <row r="26">
          <cell r="L26">
            <v>76.536609026203294</v>
          </cell>
          <cell r="V26">
            <v>23.41263127023338</v>
          </cell>
          <cell r="Y26">
            <v>0</v>
          </cell>
        </row>
        <row r="27">
          <cell r="L27" t="e">
            <v>#VALUE!</v>
          </cell>
          <cell r="V27">
            <v>-14778.290638782668</v>
          </cell>
          <cell r="Y27" t="e">
            <v>#VALUE!</v>
          </cell>
        </row>
        <row r="28">
          <cell r="L28" t="e">
            <v>#VALUE!</v>
          </cell>
          <cell r="V28">
            <v>0</v>
          </cell>
          <cell r="Y28" t="e">
            <v>#VALUE!</v>
          </cell>
        </row>
        <row r="29">
          <cell r="L29" t="e">
            <v>#VALUE!</v>
          </cell>
          <cell r="V29">
            <v>0</v>
          </cell>
          <cell r="Y29" t="e">
            <v>#VALUE!</v>
          </cell>
        </row>
        <row r="30">
          <cell r="L30" t="e">
            <v>#VALUE!</v>
          </cell>
          <cell r="V30">
            <v>0</v>
          </cell>
          <cell r="Y30" t="e">
            <v>#VALUE!</v>
          </cell>
        </row>
        <row r="31">
          <cell r="L31" t="e">
            <v>#VALUE!</v>
          </cell>
          <cell r="V31">
            <v>0</v>
          </cell>
          <cell r="Y31" t="e">
            <v>#VALUE!</v>
          </cell>
        </row>
        <row r="32">
          <cell r="L32" t="e">
            <v>#VALUE!</v>
          </cell>
          <cell r="V32">
            <v>0</v>
          </cell>
          <cell r="Y32" t="e">
            <v>#VALUE!</v>
          </cell>
        </row>
        <row r="33">
          <cell r="L33" t="e">
            <v>#VALUE!</v>
          </cell>
          <cell r="V33">
            <v>0</v>
          </cell>
          <cell r="Y33" t="e">
            <v>#VALUE!</v>
          </cell>
        </row>
        <row r="34">
          <cell r="L34" t="e">
            <v>#VALUE!</v>
          </cell>
          <cell r="V34">
            <v>0</v>
          </cell>
          <cell r="Y34" t="e">
            <v>#VALUE!</v>
          </cell>
        </row>
        <row r="35">
          <cell r="L35" t="e">
            <v>#VALUE!</v>
          </cell>
          <cell r="V35">
            <v>0</v>
          </cell>
          <cell r="Y35" t="e">
            <v>#VALUE!</v>
          </cell>
        </row>
        <row r="36">
          <cell r="L36" t="e">
            <v>#VALUE!</v>
          </cell>
          <cell r="V36">
            <v>0</v>
          </cell>
          <cell r="Y36" t="e">
            <v>#VALUE!</v>
          </cell>
        </row>
        <row r="37">
          <cell r="L37" t="e">
            <v>#VALUE!</v>
          </cell>
          <cell r="V37">
            <v>0</v>
          </cell>
          <cell r="Y37" t="e">
            <v>#VALUE!</v>
          </cell>
        </row>
        <row r="38">
          <cell r="L38" t="e">
            <v>#VALUE!</v>
          </cell>
          <cell r="V38">
            <v>0</v>
          </cell>
          <cell r="Y38" t="e">
            <v>#VALUE!</v>
          </cell>
        </row>
        <row r="39">
          <cell r="L39" t="e">
            <v>#VALUE!</v>
          </cell>
          <cell r="V39">
            <v>0</v>
          </cell>
          <cell r="Y39" t="e">
            <v>#VALUE!</v>
          </cell>
        </row>
        <row r="40">
          <cell r="L40" t="e">
            <v>#VALUE!</v>
          </cell>
          <cell r="V40">
            <v>0</v>
          </cell>
          <cell r="Y40" t="e">
            <v>#VALUE!</v>
          </cell>
        </row>
        <row r="41">
          <cell r="L41" t="e">
            <v>#VALUE!</v>
          </cell>
          <cell r="V41">
            <v>0</v>
          </cell>
          <cell r="Y41" t="e">
            <v>#VALUE!</v>
          </cell>
        </row>
        <row r="42">
          <cell r="L42" t="e">
            <v>#VALUE!</v>
          </cell>
          <cell r="V42">
            <v>0</v>
          </cell>
          <cell r="Y42" t="e">
            <v>#VALUE!</v>
          </cell>
        </row>
        <row r="43">
          <cell r="L43" t="e">
            <v>#VALUE!</v>
          </cell>
          <cell r="V43">
            <v>0</v>
          </cell>
          <cell r="Y43" t="e">
            <v>#VALUE!</v>
          </cell>
        </row>
        <row r="44">
          <cell r="L44" t="e">
            <v>#VALUE!</v>
          </cell>
          <cell r="V44">
            <v>0</v>
          </cell>
          <cell r="Y44" t="e">
            <v>#VALUE!</v>
          </cell>
        </row>
        <row r="45">
          <cell r="L45" t="e">
            <v>#VALUE!</v>
          </cell>
          <cell r="V45">
            <v>0</v>
          </cell>
          <cell r="Y45" t="e">
            <v>#VALUE!</v>
          </cell>
        </row>
        <row r="46">
          <cell r="L46" t="e">
            <v>#VALUE!</v>
          </cell>
          <cell r="V46">
            <v>0</v>
          </cell>
          <cell r="Y46" t="e">
            <v>#VALUE!</v>
          </cell>
        </row>
        <row r="47">
          <cell r="L47" t="e">
            <v>#VALUE!</v>
          </cell>
          <cell r="V47">
            <v>0</v>
          </cell>
          <cell r="Y47" t="e">
            <v>#VALUE!</v>
          </cell>
        </row>
        <row r="48">
          <cell r="L48" t="e">
            <v>#VALUE!</v>
          </cell>
          <cell r="V48">
            <v>0</v>
          </cell>
          <cell r="Y48" t="e">
            <v>#VALUE!</v>
          </cell>
        </row>
        <row r="49">
          <cell r="L49" t="e">
            <v>#VALUE!</v>
          </cell>
          <cell r="V49">
            <v>0</v>
          </cell>
          <cell r="Y49" t="e">
            <v>#VALUE!</v>
          </cell>
        </row>
        <row r="50">
          <cell r="L50" t="e">
            <v>#VALUE!</v>
          </cell>
          <cell r="V50">
            <v>0</v>
          </cell>
          <cell r="Y50" t="e">
            <v>#VALUE!</v>
          </cell>
        </row>
        <row r="51">
          <cell r="L51" t="e">
            <v>#VALUE!</v>
          </cell>
          <cell r="V51">
            <v>0</v>
          </cell>
          <cell r="Y51" t="e">
            <v>#VALUE!</v>
          </cell>
        </row>
        <row r="52">
          <cell r="L52" t="e">
            <v>#VALUE!</v>
          </cell>
          <cell r="V52">
            <v>0</v>
          </cell>
          <cell r="Y52" t="e">
            <v>#VALUE!</v>
          </cell>
        </row>
        <row r="53">
          <cell r="L53" t="e">
            <v>#VALUE!</v>
          </cell>
          <cell r="V53">
            <v>0</v>
          </cell>
          <cell r="Y53" t="e">
            <v>#VALUE!</v>
          </cell>
        </row>
        <row r="54">
          <cell r="L54" t="e">
            <v>#VALUE!</v>
          </cell>
          <cell r="V54">
            <v>0</v>
          </cell>
          <cell r="Y54" t="e">
            <v>#VALUE!</v>
          </cell>
        </row>
        <row r="55">
          <cell r="L55" t="e">
            <v>#VALUE!</v>
          </cell>
          <cell r="V55">
            <v>0</v>
          </cell>
          <cell r="Y55" t="e">
            <v>#VALUE!</v>
          </cell>
        </row>
        <row r="56">
          <cell r="L56" t="e">
            <v>#VALUE!</v>
          </cell>
          <cell r="V56">
            <v>0</v>
          </cell>
          <cell r="Y56" t="e">
            <v>#VALUE!</v>
          </cell>
        </row>
        <row r="57">
          <cell r="L57" t="e">
            <v>#VALUE!</v>
          </cell>
          <cell r="V57">
            <v>0</v>
          </cell>
          <cell r="Y57" t="e">
            <v>#VALUE!</v>
          </cell>
        </row>
        <row r="58">
          <cell r="L58" t="e">
            <v>#VALUE!</v>
          </cell>
          <cell r="V58">
            <v>0</v>
          </cell>
          <cell r="Y58" t="e">
            <v>#VALUE!</v>
          </cell>
        </row>
        <row r="59">
          <cell r="L59" t="e">
            <v>#VALUE!</v>
          </cell>
          <cell r="V59">
            <v>0</v>
          </cell>
          <cell r="Y59" t="e">
            <v>#VALUE!</v>
          </cell>
        </row>
        <row r="60">
          <cell r="L60" t="e">
            <v>#VALUE!</v>
          </cell>
          <cell r="V60">
            <v>0</v>
          </cell>
          <cell r="Y60" t="e">
            <v>#VALUE!</v>
          </cell>
        </row>
        <row r="61">
          <cell r="L61" t="e">
            <v>#VALUE!</v>
          </cell>
          <cell r="V61">
            <v>0</v>
          </cell>
          <cell r="Y61" t="e">
            <v>#VALUE!</v>
          </cell>
        </row>
        <row r="62">
          <cell r="L62" t="e">
            <v>#VALUE!</v>
          </cell>
          <cell r="V62">
            <v>0</v>
          </cell>
          <cell r="Y62" t="e">
            <v>#VALUE!</v>
          </cell>
        </row>
        <row r="63">
          <cell r="L63" t="e">
            <v>#VALUE!</v>
          </cell>
          <cell r="V63">
            <v>0</v>
          </cell>
          <cell r="Y63" t="e">
            <v>#VALUE!</v>
          </cell>
        </row>
        <row r="64">
          <cell r="L64" t="e">
            <v>#VALUE!</v>
          </cell>
          <cell r="V64">
            <v>0</v>
          </cell>
          <cell r="Y64" t="e">
            <v>#VALUE!</v>
          </cell>
        </row>
        <row r="65">
          <cell r="L65" t="e">
            <v>#VALUE!</v>
          </cell>
          <cell r="V65">
            <v>0</v>
          </cell>
          <cell r="Y65" t="e">
            <v>#VALUE!</v>
          </cell>
        </row>
        <row r="66">
          <cell r="L66" t="e">
            <v>#VALUE!</v>
          </cell>
          <cell r="V66">
            <v>0</v>
          </cell>
          <cell r="Y66" t="e">
            <v>#VALUE!</v>
          </cell>
        </row>
        <row r="67">
          <cell r="L67" t="e">
            <v>#VALUE!</v>
          </cell>
          <cell r="V67">
            <v>0</v>
          </cell>
          <cell r="Y67" t="e">
            <v>#VALUE!</v>
          </cell>
        </row>
        <row r="68">
          <cell r="L68" t="e">
            <v>#VALUE!</v>
          </cell>
          <cell r="V68">
            <v>0</v>
          </cell>
          <cell r="Y68" t="e">
            <v>#VALUE!</v>
          </cell>
        </row>
        <row r="69">
          <cell r="L69" t="e">
            <v>#VALUE!</v>
          </cell>
          <cell r="V69">
            <v>0</v>
          </cell>
          <cell r="Y69" t="e">
            <v>#VALUE!</v>
          </cell>
        </row>
        <row r="70">
          <cell r="L70" t="e">
            <v>#VALUE!</v>
          </cell>
          <cell r="V70">
            <v>0</v>
          </cell>
          <cell r="Y70" t="e">
            <v>#VALUE!</v>
          </cell>
        </row>
        <row r="71">
          <cell r="L71" t="e">
            <v>#VALUE!</v>
          </cell>
          <cell r="V71">
            <v>0</v>
          </cell>
          <cell r="Y71" t="e">
            <v>#VALUE!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ors-dbserver-gr/VoyagePALApp/voyage/voyageactivity" TargetMode="External"/><Relationship Id="rId2" Type="http://schemas.openxmlformats.org/officeDocument/2006/relationships/hyperlink" Target="http://ors-dbserver-gr/VoyagePALApp/voyage/voyageactivity" TargetMode="External"/><Relationship Id="rId1" Type="http://schemas.openxmlformats.org/officeDocument/2006/relationships/hyperlink" Target="http://ors-dbserver-gr/VoyagePALApp/voyage/voyageactivity"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hyperlink" Target="http://ors-dbserver-gr/VoyagePALApp/voyage/voyageactivity"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69"/>
  <sheetViews>
    <sheetView workbookViewId="0">
      <pane ySplit="5" topLeftCell="A57" activePane="bottomLeft" state="frozen"/>
      <selection pane="bottomLeft" activeCell="M20" sqref="M20"/>
    </sheetView>
  </sheetViews>
  <sheetFormatPr defaultColWidth="29.7109375" defaultRowHeight="15"/>
  <cols>
    <col min="1" max="1" width="29.7109375" style="2"/>
    <col min="2" max="2" width="17.28515625" style="5" customWidth="1"/>
    <col min="3" max="3" width="28.28515625" style="2" customWidth="1"/>
    <col min="4" max="4" width="14.5703125" style="5" customWidth="1"/>
    <col min="5" max="5" width="19.140625" style="2" customWidth="1"/>
    <col min="6" max="6" width="12.28515625" style="2" customWidth="1"/>
    <col min="7" max="8" width="17.5703125" style="2" customWidth="1"/>
    <col min="9" max="10" width="1.85546875" style="7" customWidth="1"/>
    <col min="11" max="11" width="2" style="7" customWidth="1"/>
    <col min="12" max="12" width="1.7109375" style="7" customWidth="1"/>
    <col min="13" max="13" width="14.140625" style="7" customWidth="1"/>
    <col min="14" max="14" width="0.140625" style="7" customWidth="1"/>
    <col min="15" max="15" width="4.140625" style="7" hidden="1" customWidth="1"/>
    <col min="16" max="16" width="0.140625" style="7" customWidth="1"/>
    <col min="17" max="17" width="3" style="7" customWidth="1"/>
    <col min="18" max="18" width="2" style="7" customWidth="1"/>
    <col min="19" max="19" width="1.7109375" style="7" customWidth="1"/>
    <col min="20" max="20" width="1.5703125" style="7" customWidth="1"/>
    <col min="21" max="21" width="1.7109375" style="7" customWidth="1"/>
    <col min="22" max="23" width="1.85546875" style="7" customWidth="1"/>
    <col min="24" max="24" width="4.42578125" style="7" customWidth="1"/>
    <col min="25" max="25" width="2.140625" style="7" customWidth="1"/>
    <col min="26" max="26" width="2.85546875" style="7" customWidth="1"/>
    <col min="27" max="27" width="2.7109375" style="7" customWidth="1"/>
    <col min="28" max="29" width="2.42578125" style="7" customWidth="1"/>
    <col min="30" max="30" width="4" style="7" customWidth="1"/>
    <col min="31" max="31" width="1.85546875" style="7" customWidth="1"/>
    <col min="32" max="32" width="1.7109375" style="7" customWidth="1"/>
    <col min="33" max="33" width="3.140625" style="7" customWidth="1"/>
    <col min="34" max="34" width="3.5703125" style="7" customWidth="1"/>
    <col min="35" max="35" width="2.7109375" style="7" customWidth="1"/>
    <col min="36" max="37" width="2.42578125" style="7" customWidth="1"/>
    <col min="38" max="38" width="2.140625" style="7" customWidth="1"/>
    <col min="39" max="39" width="3" style="7" customWidth="1"/>
    <col min="40" max="40" width="2.42578125" style="7" customWidth="1"/>
    <col min="41" max="41" width="2.5703125" style="7" customWidth="1"/>
    <col min="42" max="42" width="3" style="7" customWidth="1"/>
    <col min="43" max="44" width="1.7109375" style="7" customWidth="1"/>
    <col min="45" max="46" width="2.140625" style="7" customWidth="1"/>
    <col min="47" max="47" width="1.85546875" style="7" customWidth="1"/>
    <col min="48" max="48" width="1.42578125" style="7" customWidth="1"/>
    <col min="49" max="49" width="2.140625" style="7" customWidth="1"/>
    <col min="50" max="50" width="1.85546875" style="7" customWidth="1"/>
    <col min="51" max="51" width="7.42578125" style="7" customWidth="1"/>
    <col min="52" max="52" width="2.140625" style="7" customWidth="1"/>
    <col min="53" max="53" width="2.5703125" style="7" customWidth="1"/>
    <col min="54" max="54" width="2.7109375" style="7" customWidth="1"/>
    <col min="55" max="55" width="2.28515625" style="7" customWidth="1"/>
    <col min="56" max="56" width="1.7109375" style="7" customWidth="1"/>
    <col min="57" max="57" width="2.42578125" style="7" customWidth="1"/>
    <col min="58" max="58" width="2.5703125" style="7" customWidth="1"/>
    <col min="59" max="59" width="2.42578125" style="7" customWidth="1"/>
    <col min="60" max="60" width="3.5703125" style="7" customWidth="1"/>
    <col min="61" max="61" width="4.42578125" style="7" customWidth="1"/>
    <col min="62" max="63" width="2.42578125" style="7" customWidth="1"/>
    <col min="64" max="64" width="2.28515625" style="7" customWidth="1"/>
    <col min="65" max="65" width="2.85546875" style="7" customWidth="1"/>
    <col min="66" max="66" width="3.42578125" style="7" customWidth="1"/>
    <col min="67" max="67" width="1.7109375" style="7" customWidth="1"/>
    <col min="68" max="16384" width="29.7109375" style="2"/>
  </cols>
  <sheetData>
    <row r="1" spans="1:68" ht="55.5" customHeight="1">
      <c r="A1" s="414" t="s">
        <v>64</v>
      </c>
      <c r="B1" s="414"/>
      <c r="C1" s="414"/>
      <c r="D1" s="414"/>
      <c r="E1" s="414"/>
      <c r="F1" s="414"/>
      <c r="G1" s="414"/>
      <c r="H1" s="91"/>
    </row>
    <row r="2" spans="1:68">
      <c r="A2" s="3" t="s">
        <v>1</v>
      </c>
      <c r="B2" s="4"/>
      <c r="C2" s="2" t="s">
        <v>0</v>
      </c>
      <c r="E2" s="2" t="s">
        <v>0</v>
      </c>
      <c r="F2" s="2" t="s">
        <v>0</v>
      </c>
    </row>
    <row r="3" spans="1:68" ht="15.75">
      <c r="A3" s="314" t="s">
        <v>2</v>
      </c>
      <c r="B3" s="335"/>
      <c r="C3" s="314"/>
      <c r="D3" s="336"/>
      <c r="E3" s="314"/>
      <c r="F3" s="314"/>
      <c r="G3" s="314"/>
      <c r="I3" s="406" t="s">
        <v>97</v>
      </c>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407"/>
      <c r="AO3" s="407"/>
      <c r="AP3" s="407"/>
      <c r="AQ3" s="407"/>
      <c r="AR3" s="407"/>
      <c r="AS3" s="407"/>
      <c r="AT3" s="407"/>
      <c r="AU3" s="407"/>
      <c r="AV3" s="407"/>
      <c r="AW3" s="407"/>
      <c r="AX3" s="407"/>
      <c r="AY3" s="407"/>
      <c r="AZ3" s="407"/>
      <c r="BA3" s="407"/>
      <c r="BB3" s="407"/>
      <c r="BC3" s="407"/>
      <c r="BD3" s="407"/>
      <c r="BE3" s="407"/>
      <c r="BF3" s="407"/>
      <c r="BG3" s="407"/>
      <c r="BH3" s="407"/>
      <c r="BI3" s="407"/>
      <c r="BJ3" s="407"/>
      <c r="BK3" s="407"/>
      <c r="BL3" s="407"/>
      <c r="BM3" s="407"/>
      <c r="BN3" s="407"/>
      <c r="BO3" s="407"/>
    </row>
    <row r="4" spans="1:68">
      <c r="A4" s="314" t="s">
        <v>123</v>
      </c>
      <c r="B4" s="337">
        <v>45224</v>
      </c>
      <c r="C4" s="314" t="s">
        <v>3</v>
      </c>
      <c r="D4" s="419" t="s">
        <v>87</v>
      </c>
      <c r="E4" s="314" t="s">
        <v>0</v>
      </c>
      <c r="F4" s="314" t="s">
        <v>0</v>
      </c>
      <c r="G4" s="314"/>
      <c r="I4" s="408" t="s">
        <v>109</v>
      </c>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c r="AM4" s="409"/>
      <c r="AN4" s="409"/>
      <c r="AO4" s="409"/>
      <c r="AP4" s="409"/>
      <c r="AQ4" s="409"/>
      <c r="AR4" s="409"/>
      <c r="AS4" s="409"/>
      <c r="AT4" s="409"/>
      <c r="AU4" s="409"/>
      <c r="AV4" s="409"/>
      <c r="AW4" s="409"/>
      <c r="AX4" s="409"/>
      <c r="AY4" s="409"/>
      <c r="AZ4" s="409"/>
      <c r="BA4" s="409"/>
      <c r="BB4" s="409"/>
      <c r="BC4" s="409"/>
      <c r="BD4" s="409"/>
      <c r="BE4" s="409"/>
      <c r="BF4" s="409"/>
      <c r="BG4" s="409"/>
      <c r="BH4" s="409"/>
      <c r="BI4" s="409"/>
      <c r="BJ4" s="409"/>
      <c r="BK4" s="409"/>
      <c r="BL4" s="409"/>
      <c r="BM4" s="409"/>
      <c r="BN4" s="409"/>
      <c r="BO4" s="410"/>
    </row>
    <row r="5" spans="1:68">
      <c r="A5" s="314" t="s">
        <v>122</v>
      </c>
      <c r="B5" s="339">
        <v>0.5</v>
      </c>
      <c r="C5" s="314" t="s">
        <v>4</v>
      </c>
      <c r="D5" s="419"/>
      <c r="E5" s="314" t="s">
        <v>0</v>
      </c>
      <c r="F5" s="314" t="s">
        <v>0</v>
      </c>
      <c r="G5" s="314"/>
      <c r="I5" s="393" t="s">
        <v>98</v>
      </c>
      <c r="J5" s="393"/>
      <c r="K5" s="393"/>
      <c r="L5" s="393"/>
      <c r="M5" s="18"/>
      <c r="N5" s="18"/>
      <c r="O5" s="18"/>
      <c r="P5" s="18"/>
      <c r="Q5" s="18"/>
      <c r="R5" s="411" t="s">
        <v>44</v>
      </c>
      <c r="S5" s="411"/>
      <c r="T5" s="411"/>
      <c r="U5" s="411"/>
      <c r="V5" s="411"/>
      <c r="W5" s="411"/>
      <c r="X5" s="411"/>
      <c r="Y5" s="411"/>
      <c r="Z5" s="411"/>
      <c r="AA5" s="412" t="s">
        <v>45</v>
      </c>
      <c r="AB5" s="412"/>
      <c r="AC5" s="412"/>
      <c r="AD5" s="412"/>
      <c r="AE5" s="412"/>
      <c r="AF5" s="412"/>
      <c r="AG5" s="413" t="s">
        <v>46</v>
      </c>
      <c r="AH5" s="413"/>
      <c r="AI5" s="413"/>
      <c r="AJ5" s="413"/>
      <c r="AK5" s="413"/>
      <c r="AL5" s="413"/>
      <c r="AM5" s="413"/>
      <c r="AN5" s="413" t="s">
        <v>99</v>
      </c>
      <c r="AO5" s="413"/>
      <c r="AP5" s="413"/>
      <c r="AQ5" s="413"/>
      <c r="AR5" s="413"/>
      <c r="AS5" s="413"/>
      <c r="AT5" s="413"/>
      <c r="AU5" s="413"/>
      <c r="AV5" s="365" t="s">
        <v>100</v>
      </c>
      <c r="AW5" s="365"/>
      <c r="AX5" s="365"/>
      <c r="AY5" s="365"/>
      <c r="AZ5" s="365" t="s">
        <v>47</v>
      </c>
      <c r="BA5" s="365"/>
      <c r="BB5" s="365"/>
      <c r="BC5" s="365"/>
      <c r="BD5" s="365"/>
      <c r="BE5" s="365"/>
      <c r="BF5" s="365" t="s">
        <v>48</v>
      </c>
      <c r="BG5" s="365"/>
      <c r="BH5" s="365"/>
      <c r="BI5" s="365"/>
      <c r="BJ5" s="378" t="s">
        <v>49</v>
      </c>
      <c r="BK5" s="378"/>
      <c r="BL5" s="378"/>
      <c r="BM5" s="378"/>
      <c r="BN5" s="378"/>
      <c r="BO5" s="378"/>
    </row>
    <row r="6" spans="1:68">
      <c r="A6" s="314" t="s">
        <v>5</v>
      </c>
      <c r="B6" s="419" t="s">
        <v>87</v>
      </c>
      <c r="C6" s="314" t="s">
        <v>6</v>
      </c>
      <c r="D6" s="419"/>
      <c r="E6" s="314" t="s">
        <v>0</v>
      </c>
      <c r="F6" s="314" t="s">
        <v>0</v>
      </c>
      <c r="G6" s="314"/>
      <c r="I6" s="393"/>
      <c r="J6" s="393"/>
      <c r="K6" s="393"/>
      <c r="L6" s="393"/>
      <c r="M6" s="18"/>
      <c r="N6" s="18"/>
      <c r="O6" s="18"/>
      <c r="P6" s="18"/>
      <c r="Q6" s="18"/>
      <c r="R6" s="383" t="s">
        <v>101</v>
      </c>
      <c r="S6" s="383"/>
      <c r="T6" s="383"/>
      <c r="U6" s="383"/>
      <c r="V6" s="394">
        <f ca="1">SUM(AH6+AO6+BJ6)</f>
        <v>0.78510000000000002</v>
      </c>
      <c r="W6" s="394"/>
      <c r="X6" s="394"/>
      <c r="Y6" s="394"/>
      <c r="Z6" s="394"/>
      <c r="AA6" s="9"/>
      <c r="AB6" s="402">
        <f ca="1">IF(AND($B$4&lt;&gt;"",$B$5&lt;&gt;""),IF(SUMPRODUCT(([1]!Date=$B$4)*([1]!Time=$B$5)*ROW([1]!Date))&lt;&gt;0,(INDEX([1]!VLSFOPROP,SUMPRODUCT(([1]!Date=$B$4)*([1]!Time=$B$5)*ROW([1]!Date))-3)),""),"")</f>
        <v>44.7</v>
      </c>
      <c r="AC6" s="402"/>
      <c r="AD6" s="402"/>
      <c r="AE6" s="402"/>
      <c r="AF6" s="402"/>
      <c r="AG6" s="10"/>
      <c r="AH6" s="374"/>
      <c r="AI6" s="374"/>
      <c r="AJ6" s="374"/>
      <c r="AK6" s="374"/>
      <c r="AL6" s="374"/>
      <c r="AM6" s="10"/>
      <c r="AN6" s="10"/>
      <c r="AO6" s="402">
        <v>0</v>
      </c>
      <c r="AP6" s="402"/>
      <c r="AQ6" s="402"/>
      <c r="AR6" s="402"/>
      <c r="AS6" s="402"/>
      <c r="AT6" s="402"/>
      <c r="AU6" s="10"/>
      <c r="AV6" s="10"/>
      <c r="AW6" s="374"/>
      <c r="AX6" s="374"/>
      <c r="AY6" s="374"/>
      <c r="AZ6" s="10"/>
      <c r="BA6" s="374"/>
      <c r="BB6" s="374"/>
      <c r="BC6" s="374"/>
      <c r="BD6" s="374"/>
      <c r="BE6" s="374"/>
      <c r="BF6" s="10"/>
      <c r="BG6" s="374"/>
      <c r="BH6" s="374"/>
      <c r="BI6" s="374"/>
      <c r="BJ6" s="403">
        <f ca="1">IF(AND($B$4&lt;&gt;"",$B$5&lt;&gt;""),IF(SUMPRODUCT(([1]!Date=$B$4)*([1]!Time=$B$5)*ROW([1]!Date))&lt;&gt;0,(INDEX([1]!BOILERCONS,SUMPRODUCT(([1]!Date=$B$4)*([1]!Time=$B$5)*ROW([1]!Date))-3)),""),"")</f>
        <v>0.78510000000000002</v>
      </c>
      <c r="BK6" s="404"/>
      <c r="BL6" s="404"/>
      <c r="BM6" s="404"/>
      <c r="BN6" s="404"/>
      <c r="BO6" s="405"/>
      <c r="BP6" s="366" t="s">
        <v>126</v>
      </c>
    </row>
    <row r="7" spans="1:68">
      <c r="A7" s="314" t="s">
        <v>7</v>
      </c>
      <c r="B7" s="419"/>
      <c r="C7" s="314" t="s">
        <v>8</v>
      </c>
      <c r="D7" s="419"/>
      <c r="E7" s="314" t="s">
        <v>124</v>
      </c>
      <c r="F7" s="314" t="s">
        <v>0</v>
      </c>
      <c r="G7" s="314"/>
      <c r="I7" s="393"/>
      <c r="J7" s="393"/>
      <c r="K7" s="393"/>
      <c r="L7" s="393"/>
      <c r="M7" s="18"/>
      <c r="N7" s="18"/>
      <c r="O7" s="18"/>
      <c r="P7" s="18"/>
      <c r="Q7" s="18"/>
      <c r="R7" s="383" t="s">
        <v>102</v>
      </c>
      <c r="S7" s="383"/>
      <c r="T7" s="383"/>
      <c r="U7" s="383"/>
      <c r="V7" s="385"/>
      <c r="W7" s="385"/>
      <c r="X7" s="385"/>
      <c r="Y7" s="385"/>
      <c r="Z7" s="385"/>
      <c r="AA7" s="386" t="s">
        <v>50</v>
      </c>
      <c r="AB7" s="386"/>
      <c r="AC7" s="386"/>
      <c r="AD7" s="386"/>
      <c r="AE7" s="386"/>
      <c r="AF7" s="386"/>
      <c r="AG7" s="363" t="s">
        <v>51</v>
      </c>
      <c r="AH7" s="363"/>
      <c r="AI7" s="363"/>
      <c r="AJ7" s="363"/>
      <c r="AK7" s="363"/>
      <c r="AL7" s="363"/>
      <c r="AM7" s="363"/>
      <c r="AN7" s="363" t="s">
        <v>103</v>
      </c>
      <c r="AO7" s="363"/>
      <c r="AP7" s="363"/>
      <c r="AQ7" s="363"/>
      <c r="AR7" s="363"/>
      <c r="AS7" s="363"/>
      <c r="AT7" s="363"/>
      <c r="AU7" s="363"/>
      <c r="AV7" s="364" t="s">
        <v>104</v>
      </c>
      <c r="AW7" s="364"/>
      <c r="AX7" s="364"/>
      <c r="AY7" s="364"/>
      <c r="AZ7" s="364" t="s">
        <v>52</v>
      </c>
      <c r="BA7" s="364"/>
      <c r="BB7" s="364"/>
      <c r="BC7" s="364"/>
      <c r="BD7" s="364"/>
      <c r="BE7" s="364"/>
      <c r="BF7" s="364" t="s">
        <v>53</v>
      </c>
      <c r="BG7" s="364"/>
      <c r="BH7" s="364"/>
      <c r="BI7" s="364"/>
      <c r="BJ7" s="377"/>
      <c r="BK7" s="377"/>
      <c r="BL7" s="377"/>
      <c r="BM7" s="377"/>
      <c r="BN7" s="377"/>
      <c r="BO7" s="377"/>
      <c r="BP7" s="366"/>
    </row>
    <row r="8" spans="1:68">
      <c r="A8" s="314" t="s">
        <v>9</v>
      </c>
      <c r="B8" s="419"/>
      <c r="C8" s="314" t="s">
        <v>10</v>
      </c>
      <c r="D8" s="419"/>
      <c r="E8" s="314" t="s">
        <v>0</v>
      </c>
      <c r="F8" s="314" t="s">
        <v>0</v>
      </c>
      <c r="G8" s="314"/>
      <c r="I8" s="393"/>
      <c r="J8" s="393"/>
      <c r="K8" s="393"/>
      <c r="L8" s="393"/>
      <c r="M8" s="19">
        <f ca="1">IF(AND($B$4&lt;&gt;"",$B$5&lt;&gt;""),IF(SUMPRODUCT(([1]!Date=$B$4)*([1]!Time=$B$5)*ROW([1]!Date))&lt;&gt;0,(INDEX([1]!ROBVLSFO,SUMPRODUCT(([1]!Date=$B$4)*([1]!Time=$B$5)*ROW([1]!Date))-2)),""),"")</f>
        <v>1371.2</v>
      </c>
      <c r="N8" s="18"/>
      <c r="O8" s="18"/>
      <c r="P8" s="18"/>
      <c r="Q8" s="18"/>
      <c r="R8" s="383"/>
      <c r="S8" s="383"/>
      <c r="T8" s="383"/>
      <c r="U8" s="383"/>
      <c r="V8" s="11"/>
      <c r="W8" s="362"/>
      <c r="X8" s="362"/>
      <c r="Y8" s="362"/>
      <c r="Z8" s="362"/>
      <c r="AA8" s="386"/>
      <c r="AB8" s="386"/>
      <c r="AC8" s="386"/>
      <c r="AD8" s="386"/>
      <c r="AE8" s="386"/>
      <c r="AF8" s="386"/>
      <c r="AG8" s="363"/>
      <c r="AH8" s="363"/>
      <c r="AI8" s="363"/>
      <c r="AJ8" s="363"/>
      <c r="AK8" s="363"/>
      <c r="AL8" s="363"/>
      <c r="AM8" s="363"/>
      <c r="AN8" s="363"/>
      <c r="AO8" s="363"/>
      <c r="AP8" s="363"/>
      <c r="AQ8" s="363"/>
      <c r="AR8" s="363"/>
      <c r="AS8" s="363"/>
      <c r="AT8" s="363"/>
      <c r="AU8" s="363"/>
      <c r="AV8" s="364"/>
      <c r="AW8" s="364"/>
      <c r="AX8" s="364"/>
      <c r="AY8" s="364"/>
      <c r="AZ8" s="364"/>
      <c r="BA8" s="364"/>
      <c r="BB8" s="364"/>
      <c r="BC8" s="364"/>
      <c r="BD8" s="364"/>
      <c r="BE8" s="364"/>
      <c r="BF8" s="364"/>
      <c r="BG8" s="364"/>
      <c r="BH8" s="364"/>
      <c r="BI8" s="364"/>
      <c r="BJ8" s="377"/>
      <c r="BK8" s="377"/>
      <c r="BL8" s="377"/>
      <c r="BM8" s="377"/>
      <c r="BN8" s="377"/>
      <c r="BO8" s="377"/>
      <c r="BP8" s="366"/>
    </row>
    <row r="9" spans="1:68" ht="30">
      <c r="A9" s="314" t="s">
        <v>11</v>
      </c>
      <c r="B9" s="419"/>
      <c r="C9" s="314" t="s">
        <v>12</v>
      </c>
      <c r="D9" s="419"/>
      <c r="E9" s="314" t="s">
        <v>0</v>
      </c>
      <c r="F9" s="314" t="s">
        <v>0</v>
      </c>
      <c r="G9" s="314"/>
      <c r="I9" s="393"/>
      <c r="J9" s="393"/>
      <c r="K9" s="393"/>
      <c r="L9" s="393"/>
      <c r="M9" s="18"/>
      <c r="N9" s="18"/>
      <c r="O9" s="18"/>
      <c r="P9" s="18"/>
      <c r="Q9" s="18"/>
      <c r="R9" s="387" t="s">
        <v>54</v>
      </c>
      <c r="S9" s="387"/>
      <c r="T9" s="387"/>
      <c r="U9" s="387"/>
      <c r="V9" s="388"/>
      <c r="W9" s="388"/>
      <c r="X9" s="388"/>
      <c r="Y9" s="388"/>
      <c r="Z9" s="388"/>
      <c r="AA9" s="375"/>
      <c r="AB9" s="375"/>
      <c r="AC9" s="375"/>
      <c r="AD9" s="375"/>
      <c r="AE9" s="375"/>
      <c r="AF9" s="375"/>
      <c r="AG9" s="376"/>
      <c r="AH9" s="376"/>
      <c r="AI9" s="376"/>
      <c r="AJ9" s="376"/>
      <c r="AK9" s="376"/>
      <c r="AL9" s="376"/>
      <c r="AM9" s="376"/>
      <c r="AN9" s="376"/>
      <c r="AO9" s="376"/>
      <c r="AP9" s="376"/>
      <c r="AQ9" s="376"/>
      <c r="AR9" s="376"/>
      <c r="AS9" s="376"/>
      <c r="AT9" s="376"/>
      <c r="AU9" s="376"/>
      <c r="AV9" s="376"/>
      <c r="AW9" s="376"/>
      <c r="AX9" s="376"/>
      <c r="AY9" s="376"/>
      <c r="AZ9" s="389"/>
      <c r="BA9" s="389"/>
      <c r="BB9" s="389"/>
      <c r="BC9" s="389"/>
      <c r="BD9" s="389"/>
      <c r="BE9" s="389"/>
      <c r="BF9" s="391"/>
      <c r="BG9" s="391"/>
      <c r="BH9" s="391"/>
      <c r="BI9" s="391"/>
      <c r="BJ9" s="385"/>
      <c r="BK9" s="385"/>
      <c r="BL9" s="385"/>
      <c r="BM9" s="385"/>
      <c r="BN9" s="385"/>
      <c r="BO9" s="385"/>
    </row>
    <row r="10" spans="1:68">
      <c r="A10" s="314"/>
      <c r="B10" s="338"/>
      <c r="C10" s="314"/>
      <c r="D10" s="419"/>
      <c r="E10" s="314"/>
      <c r="F10" s="314"/>
      <c r="G10" s="314"/>
      <c r="I10" s="393"/>
      <c r="J10" s="393"/>
      <c r="K10" s="393"/>
      <c r="L10" s="393"/>
      <c r="M10" s="17"/>
      <c r="N10" s="17"/>
      <c r="O10" s="17"/>
      <c r="P10" s="17"/>
      <c r="Q10" s="12"/>
      <c r="R10" s="387"/>
      <c r="S10" s="387"/>
      <c r="T10" s="387"/>
      <c r="U10" s="387"/>
      <c r="V10" s="13"/>
      <c r="W10" s="390">
        <f ca="1">AB6+AO6+BJ6</f>
        <v>45.485100000000003</v>
      </c>
      <c r="X10" s="390"/>
      <c r="Y10" s="390"/>
      <c r="Z10" s="390"/>
      <c r="AA10" s="13"/>
      <c r="AB10" s="374"/>
      <c r="AC10" s="374"/>
      <c r="AD10" s="374"/>
      <c r="AE10" s="374"/>
      <c r="AF10" s="374"/>
      <c r="AG10" s="13"/>
      <c r="AH10" s="374"/>
      <c r="AI10" s="374"/>
      <c r="AJ10" s="374"/>
      <c r="AK10" s="374"/>
      <c r="AL10" s="374"/>
      <c r="AM10" s="13"/>
      <c r="AN10" s="13"/>
      <c r="AO10" s="374"/>
      <c r="AP10" s="374"/>
      <c r="AQ10" s="374"/>
      <c r="AR10" s="374"/>
      <c r="AS10" s="374"/>
      <c r="AT10" s="374"/>
      <c r="AU10" s="13"/>
      <c r="AV10" s="13"/>
      <c r="AW10" s="374"/>
      <c r="AX10" s="374"/>
      <c r="AY10" s="374"/>
      <c r="AZ10" s="13"/>
      <c r="BA10" s="362"/>
      <c r="BB10" s="362"/>
      <c r="BC10" s="362"/>
      <c r="BD10" s="362"/>
      <c r="BE10" s="362"/>
      <c r="BF10" s="391"/>
      <c r="BG10" s="391"/>
      <c r="BH10" s="391"/>
      <c r="BI10" s="391"/>
      <c r="BJ10" s="385"/>
      <c r="BK10" s="385"/>
      <c r="BL10" s="385"/>
      <c r="BM10" s="385"/>
      <c r="BN10" s="385"/>
      <c r="BO10" s="385"/>
    </row>
    <row r="11" spans="1:68" ht="29.25" customHeight="1">
      <c r="A11" s="314" t="s">
        <v>78</v>
      </c>
      <c r="B11" s="419" t="s">
        <v>87</v>
      </c>
      <c r="C11" s="314" t="s">
        <v>0</v>
      </c>
      <c r="D11" s="336"/>
      <c r="E11" s="314" t="s">
        <v>0</v>
      </c>
      <c r="F11" s="314" t="s">
        <v>0</v>
      </c>
      <c r="G11" s="314"/>
      <c r="I11" s="393" t="s">
        <v>105</v>
      </c>
      <c r="J11" s="393"/>
      <c r="K11" s="393"/>
      <c r="L11" s="393"/>
      <c r="M11" s="16"/>
      <c r="N11" s="16"/>
      <c r="O11" s="16"/>
      <c r="P11" s="16"/>
      <c r="Q11" s="16"/>
      <c r="R11" s="381" t="s">
        <v>44</v>
      </c>
      <c r="S11" s="381"/>
      <c r="T11" s="381"/>
      <c r="U11" s="381"/>
      <c r="V11" s="381"/>
      <c r="W11" s="381"/>
      <c r="X11" s="381"/>
      <c r="Y11" s="381"/>
      <c r="Z11" s="381"/>
      <c r="AA11" s="382" t="s">
        <v>45</v>
      </c>
      <c r="AB11" s="382"/>
      <c r="AC11" s="382"/>
      <c r="AD11" s="382"/>
      <c r="AE11" s="382"/>
      <c r="AF11" s="382"/>
      <c r="AG11" s="363" t="s">
        <v>46</v>
      </c>
      <c r="AH11" s="363"/>
      <c r="AI11" s="363"/>
      <c r="AJ11" s="363"/>
      <c r="AK11" s="363"/>
      <c r="AL11" s="363"/>
      <c r="AM11" s="363"/>
      <c r="AN11" s="363" t="s">
        <v>99</v>
      </c>
      <c r="AO11" s="363"/>
      <c r="AP11" s="363"/>
      <c r="AQ11" s="363"/>
      <c r="AR11" s="363"/>
      <c r="AS11" s="363"/>
      <c r="AT11" s="363"/>
      <c r="AU11" s="363"/>
      <c r="AV11" s="364" t="s">
        <v>100</v>
      </c>
      <c r="AW11" s="364"/>
      <c r="AX11" s="364"/>
      <c r="AY11" s="364"/>
      <c r="AZ11" s="364" t="s">
        <v>47</v>
      </c>
      <c r="BA11" s="364"/>
      <c r="BB11" s="364"/>
      <c r="BC11" s="364"/>
      <c r="BD11" s="364"/>
      <c r="BE11" s="364"/>
      <c r="BF11" s="365" t="s">
        <v>48</v>
      </c>
      <c r="BG11" s="365"/>
      <c r="BH11" s="365"/>
      <c r="BI11" s="365"/>
      <c r="BJ11" s="378" t="s">
        <v>49</v>
      </c>
      <c r="BK11" s="378"/>
      <c r="BL11" s="378"/>
      <c r="BM11" s="378"/>
      <c r="BN11" s="378"/>
      <c r="BO11" s="378"/>
      <c r="BP11" s="21"/>
    </row>
    <row r="12" spans="1:68" ht="15" customHeight="1">
      <c r="A12" s="314" t="s">
        <v>13</v>
      </c>
      <c r="B12" s="419"/>
      <c r="C12" s="314" t="s">
        <v>0</v>
      </c>
      <c r="D12" s="336"/>
      <c r="E12" s="314" t="s">
        <v>0</v>
      </c>
      <c r="F12" s="314" t="s">
        <v>0</v>
      </c>
      <c r="G12" s="314"/>
      <c r="I12" s="393"/>
      <c r="J12" s="393"/>
      <c r="K12" s="393"/>
      <c r="L12" s="393"/>
      <c r="M12" s="16"/>
      <c r="N12" s="16"/>
      <c r="O12" s="16"/>
      <c r="P12" s="16"/>
      <c r="Q12" s="16"/>
      <c r="R12" s="383" t="s">
        <v>101</v>
      </c>
      <c r="S12" s="383"/>
      <c r="T12" s="383"/>
      <c r="U12" s="383"/>
      <c r="V12" s="401"/>
      <c r="W12" s="401"/>
      <c r="X12" s="401"/>
      <c r="Y12" s="401"/>
      <c r="Z12" s="401"/>
      <c r="AA12" s="9"/>
      <c r="AB12" s="392"/>
      <c r="AC12" s="392"/>
      <c r="AD12" s="392"/>
      <c r="AE12" s="392"/>
      <c r="AF12" s="392"/>
      <c r="AG12" s="10"/>
      <c r="AM12" s="10"/>
      <c r="AN12" s="10"/>
      <c r="AO12" s="392"/>
      <c r="AP12" s="392"/>
      <c r="AQ12" s="392"/>
      <c r="AR12" s="392"/>
      <c r="AS12" s="392"/>
      <c r="AT12" s="392"/>
      <c r="AU12" s="10"/>
      <c r="AV12" s="10"/>
      <c r="AW12" s="374"/>
      <c r="AX12" s="374"/>
      <c r="AY12" s="374"/>
      <c r="AZ12" s="10"/>
      <c r="BA12" s="374"/>
      <c r="BB12" s="374"/>
      <c r="BC12" s="374"/>
      <c r="BD12" s="374"/>
      <c r="BE12" s="374"/>
      <c r="BF12" s="10"/>
      <c r="BG12" s="374"/>
      <c r="BH12" s="374"/>
      <c r="BI12" s="374"/>
      <c r="BJ12" s="367"/>
      <c r="BK12" s="368"/>
      <c r="BL12" s="368"/>
      <c r="BM12" s="368"/>
      <c r="BN12" s="368"/>
      <c r="BO12" s="369"/>
      <c r="BP12" s="349"/>
    </row>
    <row r="13" spans="1:68">
      <c r="A13" s="314" t="s">
        <v>14</v>
      </c>
      <c r="B13" s="419"/>
      <c r="C13" s="314" t="s">
        <v>0</v>
      </c>
      <c r="D13" s="336"/>
      <c r="E13" s="314" t="s">
        <v>0</v>
      </c>
      <c r="F13" s="314" t="s">
        <v>0</v>
      </c>
      <c r="G13" s="314"/>
      <c r="I13" s="393"/>
      <c r="J13" s="393"/>
      <c r="K13" s="393"/>
      <c r="L13" s="393"/>
      <c r="M13" s="16"/>
      <c r="N13" s="16"/>
      <c r="O13" s="16"/>
      <c r="P13" s="16"/>
      <c r="Q13" s="16"/>
      <c r="R13" s="383" t="s">
        <v>102</v>
      </c>
      <c r="S13" s="383"/>
      <c r="T13" s="383"/>
      <c r="U13" s="383"/>
      <c r="V13" s="385"/>
      <c r="W13" s="385"/>
      <c r="X13" s="385"/>
      <c r="Y13" s="385"/>
      <c r="Z13" s="385"/>
      <c r="AA13" s="386" t="s">
        <v>50</v>
      </c>
      <c r="AB13" s="386"/>
      <c r="AC13" s="386"/>
      <c r="AD13" s="386"/>
      <c r="AE13" s="386"/>
      <c r="AF13" s="386"/>
      <c r="AG13" s="363" t="s">
        <v>51</v>
      </c>
      <c r="AH13" s="363"/>
      <c r="AI13" s="363"/>
      <c r="AJ13" s="363"/>
      <c r="AK13" s="363"/>
      <c r="AL13" s="363"/>
      <c r="AM13" s="363"/>
      <c r="AN13" s="363" t="s">
        <v>103</v>
      </c>
      <c r="AO13" s="363"/>
      <c r="AP13" s="363"/>
      <c r="AQ13" s="363"/>
      <c r="AR13" s="363"/>
      <c r="AS13" s="363"/>
      <c r="AT13" s="363"/>
      <c r="AU13" s="363"/>
      <c r="AV13" s="364" t="s">
        <v>104</v>
      </c>
      <c r="AW13" s="364"/>
      <c r="AX13" s="364"/>
      <c r="AY13" s="364"/>
      <c r="AZ13" s="364" t="s">
        <v>52</v>
      </c>
      <c r="BA13" s="364"/>
      <c r="BB13" s="364"/>
      <c r="BC13" s="364"/>
      <c r="BD13" s="364"/>
      <c r="BE13" s="364"/>
      <c r="BF13" s="364" t="s">
        <v>53</v>
      </c>
      <c r="BG13" s="364"/>
      <c r="BH13" s="364"/>
      <c r="BI13" s="364"/>
      <c r="BJ13" s="377"/>
      <c r="BK13" s="377"/>
      <c r="BL13" s="377"/>
      <c r="BM13" s="377"/>
      <c r="BN13" s="377"/>
      <c r="BO13" s="377"/>
      <c r="BP13" s="349"/>
    </row>
    <row r="14" spans="1:68">
      <c r="A14" s="314" t="s">
        <v>15</v>
      </c>
      <c r="B14" s="419"/>
      <c r="C14" s="314" t="s">
        <v>0</v>
      </c>
      <c r="D14" s="336"/>
      <c r="E14" s="314" t="s">
        <v>0</v>
      </c>
      <c r="F14" s="314" t="s">
        <v>0</v>
      </c>
      <c r="G14" s="314"/>
      <c r="I14" s="393"/>
      <c r="J14" s="393"/>
      <c r="K14" s="393"/>
      <c r="L14" s="393"/>
      <c r="M14" s="16"/>
      <c r="N14" s="16"/>
      <c r="O14" s="16"/>
      <c r="P14" s="16"/>
      <c r="Q14" s="16"/>
      <c r="R14" s="383"/>
      <c r="S14" s="383"/>
      <c r="T14" s="383"/>
      <c r="U14" s="383"/>
      <c r="V14" s="11"/>
      <c r="W14" s="362"/>
      <c r="X14" s="362"/>
      <c r="Y14" s="362"/>
      <c r="Z14" s="362"/>
      <c r="AA14" s="386"/>
      <c r="AB14" s="386"/>
      <c r="AC14" s="386"/>
      <c r="AD14" s="386"/>
      <c r="AE14" s="386"/>
      <c r="AF14" s="386"/>
      <c r="AG14" s="363"/>
      <c r="AH14" s="363"/>
      <c r="AI14" s="363"/>
      <c r="AJ14" s="363"/>
      <c r="AK14" s="363"/>
      <c r="AL14" s="363"/>
      <c r="AM14" s="363"/>
      <c r="AN14" s="363"/>
      <c r="AO14" s="363"/>
      <c r="AP14" s="363"/>
      <c r="AQ14" s="363"/>
      <c r="AR14" s="363"/>
      <c r="AS14" s="363"/>
      <c r="AT14" s="363"/>
      <c r="AU14" s="363"/>
      <c r="AV14" s="364"/>
      <c r="AW14" s="364"/>
      <c r="AX14" s="364"/>
      <c r="AY14" s="364"/>
      <c r="AZ14" s="364"/>
      <c r="BA14" s="364"/>
      <c r="BB14" s="364"/>
      <c r="BC14" s="364"/>
      <c r="BD14" s="364"/>
      <c r="BE14" s="364"/>
      <c r="BF14" s="364"/>
      <c r="BG14" s="364"/>
      <c r="BH14" s="364"/>
      <c r="BI14" s="364"/>
      <c r="BJ14" s="377"/>
      <c r="BK14" s="377"/>
      <c r="BL14" s="377"/>
      <c r="BM14" s="377"/>
      <c r="BN14" s="377"/>
      <c r="BO14" s="377"/>
      <c r="BP14" s="349"/>
    </row>
    <row r="15" spans="1:68" ht="15" customHeight="1">
      <c r="A15" s="314" t="s">
        <v>16</v>
      </c>
      <c r="B15" s="419"/>
      <c r="C15" s="314" t="s">
        <v>0</v>
      </c>
      <c r="D15" s="336"/>
      <c r="E15" s="314" t="s">
        <v>0</v>
      </c>
      <c r="F15" s="314" t="s">
        <v>0</v>
      </c>
      <c r="G15" s="314"/>
      <c r="I15" s="393"/>
      <c r="J15" s="393"/>
      <c r="K15" s="393"/>
      <c r="L15" s="393"/>
      <c r="M15" s="16"/>
      <c r="N15" s="16"/>
      <c r="O15" s="16"/>
      <c r="P15" s="16"/>
      <c r="Q15" s="16"/>
      <c r="R15" s="387" t="s">
        <v>54</v>
      </c>
      <c r="S15" s="387"/>
      <c r="T15" s="387"/>
      <c r="U15" s="387"/>
      <c r="V15" s="388"/>
      <c r="W15" s="388"/>
      <c r="X15" s="388"/>
      <c r="Y15" s="388"/>
      <c r="Z15" s="388"/>
      <c r="AA15" s="375"/>
      <c r="AB15" s="375"/>
      <c r="AC15" s="375"/>
      <c r="AD15" s="375"/>
      <c r="AE15" s="375"/>
      <c r="AF15" s="375"/>
      <c r="AG15" s="376"/>
      <c r="AH15" s="376"/>
      <c r="AI15" s="376"/>
      <c r="AJ15" s="376"/>
      <c r="AK15" s="376"/>
      <c r="AL15" s="376"/>
      <c r="AM15" s="376"/>
      <c r="AN15" s="376"/>
      <c r="AO15" s="376"/>
      <c r="AP15" s="376"/>
      <c r="AQ15" s="376"/>
      <c r="AR15" s="376"/>
      <c r="AS15" s="376"/>
      <c r="AT15" s="376"/>
      <c r="AU15" s="376"/>
      <c r="AV15" s="376"/>
      <c r="AW15" s="376"/>
      <c r="AX15" s="376"/>
      <c r="AY15" s="376"/>
      <c r="AZ15" s="389"/>
      <c r="BA15" s="389"/>
      <c r="BB15" s="389"/>
      <c r="BC15" s="389"/>
      <c r="BD15" s="389"/>
      <c r="BE15" s="389"/>
      <c r="BF15" s="391"/>
      <c r="BG15" s="391"/>
      <c r="BH15" s="391"/>
      <c r="BI15" s="391"/>
      <c r="BJ15" s="385"/>
      <c r="BK15" s="385"/>
      <c r="BL15" s="385"/>
      <c r="BM15" s="385"/>
      <c r="BN15" s="385"/>
      <c r="BO15" s="385"/>
    </row>
    <row r="16" spans="1:68" ht="12.75" customHeight="1">
      <c r="A16" s="314" t="s">
        <v>17</v>
      </c>
      <c r="B16" s="419"/>
      <c r="C16" s="314" t="s">
        <v>0</v>
      </c>
      <c r="D16" s="336"/>
      <c r="E16" s="314" t="s">
        <v>0</v>
      </c>
      <c r="F16" s="314" t="s">
        <v>0</v>
      </c>
      <c r="G16" s="314"/>
      <c r="I16" s="393"/>
      <c r="J16" s="393"/>
      <c r="K16" s="393"/>
      <c r="L16" s="393"/>
      <c r="M16" s="392"/>
      <c r="N16" s="392"/>
      <c r="O16" s="392"/>
      <c r="P16" s="392"/>
      <c r="Q16" s="12"/>
      <c r="R16" s="387"/>
      <c r="S16" s="387"/>
      <c r="T16" s="387"/>
      <c r="U16" s="387"/>
      <c r="V16" s="13"/>
      <c r="W16" s="392"/>
      <c r="X16" s="392"/>
      <c r="Y16" s="392"/>
      <c r="Z16" s="392"/>
      <c r="AA16" s="13"/>
      <c r="AB16" s="374"/>
      <c r="AC16" s="374"/>
      <c r="AD16" s="374"/>
      <c r="AE16" s="374"/>
      <c r="AF16" s="374"/>
      <c r="AG16" s="13"/>
      <c r="AH16" s="374"/>
      <c r="AI16" s="374"/>
      <c r="AJ16" s="374"/>
      <c r="AK16" s="374"/>
      <c r="AL16" s="374"/>
      <c r="AM16" s="13"/>
      <c r="AN16" s="13"/>
      <c r="AO16" s="374"/>
      <c r="AP16" s="374"/>
      <c r="AQ16" s="374"/>
      <c r="AR16" s="374"/>
      <c r="AS16" s="374"/>
      <c r="AT16" s="374"/>
      <c r="AU16" s="13"/>
      <c r="AV16" s="13"/>
      <c r="AW16" s="374"/>
      <c r="AX16" s="374"/>
      <c r="AY16" s="374"/>
      <c r="AZ16" s="13"/>
      <c r="BA16" s="362"/>
      <c r="BB16" s="362"/>
      <c r="BC16" s="362"/>
      <c r="BD16" s="362"/>
      <c r="BE16" s="362"/>
      <c r="BF16" s="391"/>
      <c r="BG16" s="391"/>
      <c r="BH16" s="391"/>
      <c r="BI16" s="391"/>
      <c r="BJ16" s="385"/>
      <c r="BK16" s="385"/>
      <c r="BL16" s="385"/>
      <c r="BM16" s="385"/>
      <c r="BN16" s="385"/>
      <c r="BO16" s="385"/>
    </row>
    <row r="17" spans="1:68">
      <c r="A17" s="314" t="s">
        <v>18</v>
      </c>
      <c r="B17" s="419"/>
      <c r="C17" s="314" t="s">
        <v>0</v>
      </c>
      <c r="D17" s="336"/>
      <c r="E17" s="314" t="s">
        <v>0</v>
      </c>
      <c r="F17" s="314" t="s">
        <v>0</v>
      </c>
      <c r="G17" s="314"/>
      <c r="I17" s="393" t="s">
        <v>106</v>
      </c>
      <c r="J17" s="393"/>
      <c r="K17" s="393"/>
      <c r="L17" s="393"/>
      <c r="M17" s="16"/>
      <c r="N17" s="16"/>
      <c r="O17" s="16"/>
      <c r="P17" s="16"/>
      <c r="Q17" s="16"/>
      <c r="R17" s="381" t="s">
        <v>44</v>
      </c>
      <c r="S17" s="381"/>
      <c r="T17" s="381"/>
      <c r="U17" s="381"/>
      <c r="V17" s="381"/>
      <c r="W17" s="381"/>
      <c r="X17" s="381"/>
      <c r="Y17" s="381"/>
      <c r="Z17" s="381"/>
      <c r="AA17" s="382" t="s">
        <v>45</v>
      </c>
      <c r="AB17" s="382"/>
      <c r="AC17" s="382"/>
      <c r="AD17" s="382"/>
      <c r="AE17" s="382"/>
      <c r="AF17" s="382"/>
      <c r="AG17" s="363" t="s">
        <v>46</v>
      </c>
      <c r="AH17" s="363"/>
      <c r="AI17" s="363"/>
      <c r="AJ17" s="363"/>
      <c r="AK17" s="363"/>
      <c r="AL17" s="363"/>
      <c r="AM17" s="363"/>
      <c r="AN17" s="363" t="s">
        <v>99</v>
      </c>
      <c r="AO17" s="363"/>
      <c r="AP17" s="363"/>
      <c r="AQ17" s="363"/>
      <c r="AR17" s="363"/>
      <c r="AS17" s="363"/>
      <c r="AT17" s="363"/>
      <c r="AU17" s="363"/>
      <c r="AV17" s="364" t="s">
        <v>100</v>
      </c>
      <c r="AW17" s="364"/>
      <c r="AX17" s="364"/>
      <c r="AY17" s="364"/>
      <c r="AZ17" s="364" t="s">
        <v>47</v>
      </c>
      <c r="BA17" s="364"/>
      <c r="BB17" s="364"/>
      <c r="BC17" s="364"/>
      <c r="BD17" s="364"/>
      <c r="BE17" s="364"/>
      <c r="BF17" s="365" t="s">
        <v>48</v>
      </c>
      <c r="BG17" s="365"/>
      <c r="BH17" s="365"/>
      <c r="BI17" s="365"/>
      <c r="BJ17" s="378" t="s">
        <v>49</v>
      </c>
      <c r="BK17" s="378"/>
      <c r="BL17" s="378"/>
      <c r="BM17" s="378"/>
      <c r="BN17" s="378"/>
      <c r="BO17" s="378"/>
      <c r="BP17" s="349" t="s">
        <v>125</v>
      </c>
    </row>
    <row r="18" spans="1:68">
      <c r="I18" s="393"/>
      <c r="J18" s="393"/>
      <c r="K18" s="393"/>
      <c r="L18" s="393"/>
      <c r="M18" s="16"/>
      <c r="N18" s="16"/>
      <c r="O18" s="16"/>
      <c r="P18" s="16"/>
      <c r="Q18" s="16"/>
      <c r="R18" s="383" t="s">
        <v>101</v>
      </c>
      <c r="S18" s="383"/>
      <c r="T18" s="383"/>
      <c r="U18" s="383"/>
      <c r="V18" s="399">
        <v>2.4058000000000002</v>
      </c>
      <c r="W18" s="399"/>
      <c r="X18" s="399"/>
      <c r="Y18" s="399"/>
      <c r="Z18" s="399"/>
      <c r="AA18" s="9"/>
      <c r="AB18" s="397">
        <f ca="1">IF(AND($B$4&lt;&gt;"",$B$5&lt;&gt;""),IF(SUMPRODUCT(([1]!Date=$B$4)*([1]!Time=$B$5)*ROW([1]!Date))&lt;&gt;0,(INDEX([1]!LSMGOPROP,SUMPRODUCT(([1]!Date=$B$4)*([1]!Time=$B$5)*ROW([1]!Date))-3)),""),"")</f>
        <v>0</v>
      </c>
      <c r="AC18" s="397"/>
      <c r="AD18" s="397"/>
      <c r="AE18" s="397"/>
      <c r="AF18" s="397"/>
      <c r="AG18" s="10"/>
      <c r="AH18" s="374"/>
      <c r="AI18" s="374"/>
      <c r="AJ18" s="374"/>
      <c r="AK18" s="374"/>
      <c r="AL18" s="374"/>
      <c r="AM18" s="10"/>
      <c r="AN18" s="10"/>
      <c r="AO18" s="397">
        <f ca="1">IF(AND($B$4&lt;&gt;"",$B$5&lt;&gt;""),IF(SUMPRODUCT(([1]!Date=$B$4)*([1]!Time=$B$5)*ROW([1]!Date))&lt;&gt;0,(INDEX([1]!LSMGOGENERATOR,SUMPRODUCT(([1]!Date=$B$4)*([1]!Time=$B$5)*ROW([1]!Date))-3)),""),"")</f>
        <v>6.4000000000000001E-2</v>
      </c>
      <c r="AP18" s="397"/>
      <c r="AQ18" s="397"/>
      <c r="AR18" s="397"/>
      <c r="AS18" s="397"/>
      <c r="AT18" s="397"/>
      <c r="AU18" s="10"/>
      <c r="AV18" s="10"/>
      <c r="AW18" s="374"/>
      <c r="AX18" s="374"/>
      <c r="AY18" s="374"/>
      <c r="AZ18" s="10"/>
      <c r="BA18" s="374"/>
      <c r="BB18" s="374"/>
      <c r="BC18" s="374"/>
      <c r="BD18" s="374"/>
      <c r="BE18" s="374"/>
      <c r="BF18" s="10"/>
      <c r="BG18" s="374"/>
      <c r="BH18" s="374"/>
      <c r="BI18" s="374"/>
      <c r="BJ18" s="10"/>
      <c r="BK18" s="398">
        <f ca="1">IF(AND($B$4&lt;&gt;"",$B$5&lt;&gt;""),IF(SUMPRODUCT(([1]!Date=$B$4)*([1]!Time=$B$5)*ROW([1]!Date))&lt;&gt;0,(INDEX([1]!BOILERCONS,SUMPRODUCT(([1]!Date=$B$4)*([1]!Time=$B$5)*ROW([1]!Date))-3)),""),"")</f>
        <v>0.78510000000000002</v>
      </c>
      <c r="BL18" s="398"/>
      <c r="BM18" s="398"/>
      <c r="BN18" s="398"/>
      <c r="BO18" s="398"/>
      <c r="BP18" s="349"/>
    </row>
    <row r="19" spans="1:68" ht="15.75">
      <c r="A19" s="423" t="s">
        <v>65</v>
      </c>
      <c r="B19" s="424"/>
      <c r="C19" s="424"/>
      <c r="D19" s="424"/>
      <c r="E19" s="424"/>
      <c r="F19" s="424"/>
      <c r="G19" s="424"/>
      <c r="H19" s="92"/>
      <c r="I19" s="393"/>
      <c r="J19" s="393"/>
      <c r="K19" s="393"/>
      <c r="L19" s="393"/>
      <c r="M19" s="16"/>
      <c r="N19" s="16"/>
      <c r="O19" s="16"/>
      <c r="P19" s="16"/>
      <c r="Q19" s="16"/>
      <c r="R19" s="383" t="s">
        <v>102</v>
      </c>
      <c r="S19" s="383"/>
      <c r="T19" s="383"/>
      <c r="U19" s="383"/>
      <c r="V19" s="385"/>
      <c r="W19" s="385"/>
      <c r="X19" s="385"/>
      <c r="Y19" s="385"/>
      <c r="Z19" s="385"/>
      <c r="AA19" s="386" t="s">
        <v>50</v>
      </c>
      <c r="AB19" s="386"/>
      <c r="AC19" s="386"/>
      <c r="AD19" s="386"/>
      <c r="AE19" s="386"/>
      <c r="AF19" s="386"/>
      <c r="AG19" s="363" t="s">
        <v>51</v>
      </c>
      <c r="AH19" s="363"/>
      <c r="AI19" s="363"/>
      <c r="AJ19" s="363"/>
      <c r="AK19" s="363"/>
      <c r="AL19" s="363"/>
      <c r="AM19" s="363"/>
      <c r="AN19" s="363" t="s">
        <v>103</v>
      </c>
      <c r="AO19" s="363"/>
      <c r="AP19" s="363"/>
      <c r="AQ19" s="363"/>
      <c r="AR19" s="363"/>
      <c r="AS19" s="363"/>
      <c r="AT19" s="363"/>
      <c r="AU19" s="363"/>
      <c r="AV19" s="364" t="s">
        <v>104</v>
      </c>
      <c r="AW19" s="364"/>
      <c r="AX19" s="364"/>
      <c r="AY19" s="364"/>
      <c r="AZ19" s="364" t="s">
        <v>52</v>
      </c>
      <c r="BA19" s="364"/>
      <c r="BB19" s="364"/>
      <c r="BC19" s="364"/>
      <c r="BD19" s="364"/>
      <c r="BE19" s="364"/>
      <c r="BF19" s="364" t="s">
        <v>53</v>
      </c>
      <c r="BG19" s="364"/>
      <c r="BH19" s="364"/>
      <c r="BI19" s="364"/>
      <c r="BJ19" s="377"/>
      <c r="BK19" s="377"/>
      <c r="BL19" s="377"/>
      <c r="BM19" s="377"/>
      <c r="BN19" s="377"/>
      <c r="BO19" s="377"/>
      <c r="BP19" s="349"/>
    </row>
    <row r="20" spans="1:68">
      <c r="A20" s="323" t="s">
        <v>19</v>
      </c>
      <c r="B20" s="425" t="s">
        <v>87</v>
      </c>
      <c r="C20" s="323" t="s">
        <v>67</v>
      </c>
      <c r="D20" s="324">
        <f ca="1">IF(AND($B$4&lt;&gt;"",$B$5&lt;&gt;""),IF(SUMPRODUCT(([1]!Date=$B$4)*([1]!Time=$B$5)*ROW([1]!Date))&lt;&gt;0,(INDEX([1]!Hrs,SUMPRODUCT(([1]!Date=$B$4)*([1]!Time=$B$5)*ROW([1]!Date))-3)),""),"")</f>
        <v>25</v>
      </c>
      <c r="E20" s="323" t="s">
        <v>20</v>
      </c>
      <c r="F20" s="361" t="s">
        <v>87</v>
      </c>
      <c r="G20" s="323"/>
      <c r="I20" s="393"/>
      <c r="J20" s="393"/>
      <c r="K20" s="393"/>
      <c r="L20" s="393"/>
      <c r="M20" s="347">
        <f ca="1">IF(AND($B$4&lt;&gt;"",$B$5&lt;&gt;""),IF(SUMPRODUCT(([1]!Date=$B$4)*([1]!Time=$B$5)*ROW([1]!Date))&lt;&gt;0,(INDEX([1]!ROBLSMGO,SUMPRODUCT(([1]!Date=$B$4)*([1]!Time=$B$5)*ROW([1]!Date))-3)),""),"")</f>
        <v>168.06130000000007</v>
      </c>
      <c r="N20" s="16"/>
      <c r="O20" s="16"/>
      <c r="P20" s="16"/>
      <c r="Q20" s="16"/>
      <c r="R20" s="383"/>
      <c r="S20" s="383"/>
      <c r="T20" s="383"/>
      <c r="U20" s="383"/>
      <c r="V20" s="11"/>
      <c r="W20" s="362"/>
      <c r="X20" s="362"/>
      <c r="Y20" s="362"/>
      <c r="Z20" s="362"/>
      <c r="AA20" s="386"/>
      <c r="AB20" s="386"/>
      <c r="AC20" s="386"/>
      <c r="AD20" s="386"/>
      <c r="AE20" s="386"/>
      <c r="AF20" s="386"/>
      <c r="AG20" s="363"/>
      <c r="AH20" s="363"/>
      <c r="AI20" s="363"/>
      <c r="AJ20" s="363"/>
      <c r="AK20" s="363"/>
      <c r="AL20" s="363"/>
      <c r="AM20" s="363"/>
      <c r="AN20" s="363"/>
      <c r="AO20" s="363"/>
      <c r="AP20" s="363"/>
      <c r="AQ20" s="363"/>
      <c r="AR20" s="363"/>
      <c r="AS20" s="363"/>
      <c r="AT20" s="363"/>
      <c r="AU20" s="363"/>
      <c r="AV20" s="364"/>
      <c r="AW20" s="364"/>
      <c r="AX20" s="364"/>
      <c r="AY20" s="364"/>
      <c r="AZ20" s="364"/>
      <c r="BA20" s="364"/>
      <c r="BB20" s="364"/>
      <c r="BC20" s="364"/>
      <c r="BD20" s="364"/>
      <c r="BE20" s="364"/>
      <c r="BF20" s="364"/>
      <c r="BG20" s="364"/>
      <c r="BH20" s="364"/>
      <c r="BI20" s="364"/>
      <c r="BJ20" s="377"/>
      <c r="BK20" s="377"/>
      <c r="BL20" s="377"/>
      <c r="BM20" s="377"/>
      <c r="BN20" s="377"/>
      <c r="BO20" s="377"/>
    </row>
    <row r="21" spans="1:68">
      <c r="A21" s="323" t="s">
        <v>73</v>
      </c>
      <c r="B21" s="425"/>
      <c r="C21" s="323" t="s">
        <v>68</v>
      </c>
      <c r="D21" s="325" t="s">
        <v>87</v>
      </c>
      <c r="E21" s="323" t="s">
        <v>21</v>
      </c>
      <c r="F21" s="361"/>
      <c r="G21" s="323"/>
      <c r="I21" s="393"/>
      <c r="J21" s="393"/>
      <c r="K21" s="393"/>
      <c r="L21" s="393"/>
      <c r="M21" s="16"/>
      <c r="N21" s="16"/>
      <c r="O21" s="16"/>
      <c r="P21" s="16"/>
      <c r="Q21" s="16"/>
      <c r="R21" s="387" t="s">
        <v>54</v>
      </c>
      <c r="S21" s="387"/>
      <c r="T21" s="387"/>
      <c r="U21" s="387"/>
      <c r="V21" s="400">
        <f ca="1">AB18+AO18+BK18</f>
        <v>0.84909999999999997</v>
      </c>
      <c r="W21" s="400"/>
      <c r="X21" s="400"/>
      <c r="Y21" s="400"/>
      <c r="Z21" s="400"/>
      <c r="AA21" s="375"/>
      <c r="AB21" s="375"/>
      <c r="AC21" s="375"/>
      <c r="AD21" s="375"/>
      <c r="AE21" s="375"/>
      <c r="AF21" s="375"/>
      <c r="AG21" s="376"/>
      <c r="AH21" s="376"/>
      <c r="AI21" s="376"/>
      <c r="AJ21" s="376"/>
      <c r="AK21" s="376"/>
      <c r="AL21" s="376"/>
      <c r="AM21" s="376"/>
      <c r="AN21" s="376"/>
      <c r="AO21" s="376"/>
      <c r="AP21" s="376"/>
      <c r="AQ21" s="376"/>
      <c r="AR21" s="376"/>
      <c r="AS21" s="376"/>
      <c r="AT21" s="376"/>
      <c r="AU21" s="376"/>
      <c r="AV21" s="376"/>
      <c r="AW21" s="376"/>
      <c r="AX21" s="376"/>
      <c r="AY21" s="376"/>
      <c r="AZ21" s="389"/>
      <c r="BA21" s="389"/>
      <c r="BB21" s="389"/>
      <c r="BC21" s="389"/>
      <c r="BD21" s="389"/>
      <c r="BE21" s="389"/>
      <c r="BF21" s="391"/>
      <c r="BG21" s="391"/>
      <c r="BH21" s="391"/>
      <c r="BI21" s="391"/>
      <c r="BJ21" s="385"/>
      <c r="BK21" s="385"/>
      <c r="BL21" s="385"/>
      <c r="BM21" s="385"/>
      <c r="BN21" s="385"/>
      <c r="BO21" s="385"/>
    </row>
    <row r="22" spans="1:68">
      <c r="A22" s="323" t="s">
        <v>74</v>
      </c>
      <c r="B22" s="324">
        <f ca="1">IF(AND($B$4&lt;&gt;"",$B$5&lt;&gt;""),IF(SUMPRODUCT(([1]!Date=$B$4)*([1]!Time=$B$5)*ROW([1]!Date))&lt;&gt;0,(INDEX([1]!DIST,SUMPRODUCT(([1]!Date=$B$4)*([1]!Time=$B$5)*ROW([1]!Date))-3)),""),"")</f>
        <v>439</v>
      </c>
      <c r="C22" s="323" t="s">
        <v>69</v>
      </c>
      <c r="D22" s="326">
        <f ca="1">IF(AND($B$4&lt;&gt;"",$B$5&lt;&gt;""),IF(SUMPRODUCT(([1]!Date=$B$4)*([1]!Time=$B$5)*ROW([1]!Date))&lt;&gt;0,(INDEX([1]!SLIP,SUMPRODUCT(([1]!Date=$B$4)*([1]!Time=$B$5)*ROW([1]!Date))-3)),""),"")</f>
        <v>3.8</v>
      </c>
      <c r="E22" s="323" t="s">
        <v>22</v>
      </c>
      <c r="F22" s="361"/>
      <c r="G22" s="323"/>
      <c r="I22" s="393"/>
      <c r="J22" s="393"/>
      <c r="K22" s="393"/>
      <c r="L22" s="393"/>
      <c r="M22" s="374"/>
      <c r="N22" s="374"/>
      <c r="O22" s="374"/>
      <c r="P22" s="374"/>
      <c r="Q22" s="12"/>
      <c r="R22" s="387"/>
      <c r="S22" s="387"/>
      <c r="T22" s="387"/>
      <c r="U22" s="387"/>
      <c r="V22" s="13"/>
      <c r="W22" s="374"/>
      <c r="X22" s="374"/>
      <c r="Y22" s="374"/>
      <c r="Z22" s="374"/>
      <c r="AA22" s="13"/>
      <c r="AB22" s="374"/>
      <c r="AC22" s="374"/>
      <c r="AD22" s="374"/>
      <c r="AE22" s="374"/>
      <c r="AF22" s="374"/>
      <c r="AG22" s="13"/>
      <c r="AH22" s="374"/>
      <c r="AI22" s="374"/>
      <c r="AJ22" s="374"/>
      <c r="AK22" s="374"/>
      <c r="AL22" s="374"/>
      <c r="AM22" s="13"/>
      <c r="AN22" s="13"/>
      <c r="AO22" s="374"/>
      <c r="AP22" s="374"/>
      <c r="AQ22" s="374"/>
      <c r="AR22" s="374"/>
      <c r="AS22" s="374"/>
      <c r="AT22" s="374"/>
      <c r="AU22" s="13"/>
      <c r="AV22" s="13"/>
      <c r="AW22" s="374"/>
      <c r="AX22" s="374"/>
      <c r="AY22" s="374"/>
      <c r="AZ22" s="13"/>
      <c r="BA22" s="362"/>
      <c r="BB22" s="362"/>
      <c r="BC22" s="362"/>
      <c r="BD22" s="362"/>
      <c r="BE22" s="362"/>
      <c r="BF22" s="391"/>
      <c r="BG22" s="391"/>
      <c r="BH22" s="391"/>
      <c r="BI22" s="391"/>
      <c r="BJ22" s="385"/>
      <c r="BK22" s="385"/>
      <c r="BL22" s="385"/>
      <c r="BM22" s="385"/>
      <c r="BN22" s="385"/>
      <c r="BO22" s="385"/>
    </row>
    <row r="23" spans="1:68">
      <c r="A23" s="323" t="s">
        <v>75</v>
      </c>
      <c r="B23" s="425" t="s">
        <v>87</v>
      </c>
      <c r="C23" s="323" t="s">
        <v>70</v>
      </c>
      <c r="D23" s="325" t="s">
        <v>87</v>
      </c>
      <c r="E23" s="323" t="s">
        <v>23</v>
      </c>
      <c r="F23" s="361"/>
      <c r="G23" s="323"/>
      <c r="I23" s="393" t="s">
        <v>107</v>
      </c>
      <c r="J23" s="393"/>
      <c r="K23" s="393"/>
      <c r="L23" s="393"/>
      <c r="M23" s="16"/>
      <c r="N23" s="16"/>
      <c r="O23" s="16"/>
      <c r="P23" s="16"/>
      <c r="Q23" s="16"/>
      <c r="R23" s="381" t="s">
        <v>44</v>
      </c>
      <c r="S23" s="381"/>
      <c r="T23" s="381"/>
      <c r="U23" s="381"/>
      <c r="V23" s="381"/>
      <c r="W23" s="381"/>
      <c r="X23" s="381"/>
      <c r="Y23" s="381"/>
      <c r="Z23" s="381"/>
      <c r="AA23" s="382" t="s">
        <v>45</v>
      </c>
      <c r="AB23" s="382"/>
      <c r="AC23" s="382"/>
      <c r="AD23" s="382"/>
      <c r="AE23" s="382"/>
      <c r="AF23" s="382"/>
      <c r="AG23" s="363" t="s">
        <v>46</v>
      </c>
      <c r="AH23" s="363"/>
      <c r="AI23" s="363"/>
      <c r="AJ23" s="363"/>
      <c r="AK23" s="363"/>
      <c r="AL23" s="363"/>
      <c r="AM23" s="363"/>
      <c r="AN23" s="363" t="s">
        <v>99</v>
      </c>
      <c r="AO23" s="363"/>
      <c r="AP23" s="363"/>
      <c r="AQ23" s="363"/>
      <c r="AR23" s="363"/>
      <c r="AS23" s="363"/>
      <c r="AT23" s="363"/>
      <c r="AU23" s="363"/>
      <c r="AV23" s="364" t="s">
        <v>100</v>
      </c>
      <c r="AW23" s="364"/>
      <c r="AX23" s="364"/>
      <c r="AY23" s="364"/>
      <c r="AZ23" s="364" t="s">
        <v>47</v>
      </c>
      <c r="BA23" s="364"/>
      <c r="BB23" s="364"/>
      <c r="BC23" s="364"/>
      <c r="BD23" s="364"/>
      <c r="BE23" s="364"/>
      <c r="BF23" s="365" t="s">
        <v>48</v>
      </c>
      <c r="BG23" s="365"/>
      <c r="BH23" s="365"/>
      <c r="BI23" s="365"/>
      <c r="BJ23" s="378" t="s">
        <v>49</v>
      </c>
      <c r="BK23" s="378"/>
      <c r="BL23" s="378"/>
      <c r="BM23" s="378"/>
      <c r="BN23" s="378"/>
      <c r="BO23" s="378"/>
    </row>
    <row r="24" spans="1:68">
      <c r="A24" s="323" t="s">
        <v>76</v>
      </c>
      <c r="B24" s="425"/>
      <c r="C24" s="323" t="s">
        <v>71</v>
      </c>
      <c r="D24" s="325" t="s">
        <v>87</v>
      </c>
      <c r="E24" s="323" t="s">
        <v>24</v>
      </c>
      <c r="F24" s="361"/>
      <c r="G24" s="323"/>
      <c r="I24" s="393"/>
      <c r="J24" s="393"/>
      <c r="K24" s="393"/>
      <c r="L24" s="393"/>
      <c r="M24" s="16"/>
      <c r="N24" s="16"/>
      <c r="O24" s="16"/>
      <c r="P24" s="16"/>
      <c r="Q24" s="16"/>
      <c r="R24" s="383" t="s">
        <v>101</v>
      </c>
      <c r="S24" s="383"/>
      <c r="T24" s="383"/>
      <c r="U24" s="383"/>
      <c r="V24" s="394">
        <f ca="1">AB24+AO24+AH28</f>
        <v>99.94924029643667</v>
      </c>
      <c r="W24" s="394"/>
      <c r="X24" s="394"/>
      <c r="Y24" s="394"/>
      <c r="Z24" s="394"/>
      <c r="AA24" s="9"/>
      <c r="AB24" s="390">
        <f ca="1">IF(AND($B$4&lt;&gt;"",$B$5&lt;&gt;""),IF(SUMPRODUCT(([1]!Date=$B$4)*([1]!Time=$B$5)*ROW([1]!Date))&lt;&gt;0,(INDEX([1]!LNGPROP,SUMPRODUCT(([1]!Date=$B$4)*([1]!Time=$B$5)*ROW([1]!Date))-3)),""),"")</f>
        <v>76.536609026203294</v>
      </c>
      <c r="AC24" s="390"/>
      <c r="AD24" s="390"/>
      <c r="AE24" s="390"/>
      <c r="AF24" s="390"/>
      <c r="AG24" s="10"/>
      <c r="AM24" s="10"/>
      <c r="AN24" s="10"/>
      <c r="AO24" s="390">
        <f ca="1">IF(AND($B$4&lt;&gt;"",$B$5&lt;&gt;""),IF(SUMPRODUCT(([1]!Date=$B$4)*([1]!Time=$B$5)*ROW([1]!Date))&lt;&gt;0,(INDEX([1]!LNGGENERATOR,SUMPRODUCT(([1]!Date=$B$4)*([1]!Time=$B$5)*ROW([1]!Date))-3)),""),"")</f>
        <v>23.41263127023338</v>
      </c>
      <c r="AP24" s="390"/>
      <c r="AQ24" s="390"/>
      <c r="AR24" s="390"/>
      <c r="AS24" s="390"/>
      <c r="AT24" s="390"/>
      <c r="AU24" s="10"/>
      <c r="AV24" s="10"/>
      <c r="AW24" s="374"/>
      <c r="AX24" s="374"/>
      <c r="AY24" s="374"/>
      <c r="AZ24" s="10"/>
      <c r="BA24" s="374"/>
      <c r="BB24" s="374"/>
      <c r="BC24" s="374"/>
      <c r="BD24" s="374"/>
      <c r="BE24" s="374"/>
      <c r="BF24" s="10"/>
      <c r="BG24" s="374"/>
      <c r="BH24" s="374"/>
      <c r="BI24" s="374"/>
      <c r="BJ24" s="10"/>
      <c r="BK24" s="362"/>
      <c r="BL24" s="362"/>
      <c r="BM24" s="362"/>
      <c r="BN24" s="362"/>
      <c r="BO24" s="362"/>
    </row>
    <row r="25" spans="1:68">
      <c r="A25" s="323"/>
      <c r="B25" s="327"/>
      <c r="C25" s="323"/>
      <c r="D25" s="327"/>
      <c r="E25" s="323"/>
      <c r="F25" s="323"/>
      <c r="G25" s="323"/>
      <c r="I25" s="393"/>
      <c r="J25" s="393"/>
      <c r="K25" s="393"/>
      <c r="L25" s="393"/>
      <c r="M25" s="20">
        <f ca="1">IF(AND($B$4&lt;&gt;"",$B$5&lt;&gt;""),IF(SUMPRODUCT(([1]!Date=$B$4)*([1]!Time=$B$5)*ROW([1]!Date))&lt;&gt;0,(INDEX([1]!ROBLNGM3,SUMPRODUCT(([1]!Date=$B$4)*([1]!Time=$B$5)*ROW([1]!Date))-3)),""),"")</f>
        <v>1796.9148624412037</v>
      </c>
      <c r="N25" s="16"/>
      <c r="O25" s="16"/>
      <c r="P25" s="16"/>
      <c r="Q25" s="16"/>
      <c r="R25" s="383" t="s">
        <v>102</v>
      </c>
      <c r="S25" s="383"/>
      <c r="T25" s="383"/>
      <c r="U25" s="383"/>
      <c r="V25" s="384"/>
      <c r="W25" s="395"/>
      <c r="X25" s="395"/>
      <c r="Y25" s="395"/>
      <c r="Z25" s="396"/>
      <c r="AA25" s="386" t="s">
        <v>50</v>
      </c>
      <c r="AB25" s="386"/>
      <c r="AC25" s="386"/>
      <c r="AD25" s="386"/>
      <c r="AE25" s="386"/>
      <c r="AF25" s="386"/>
      <c r="AG25" s="363" t="s">
        <v>51</v>
      </c>
      <c r="AH25" s="363"/>
      <c r="AI25" s="363"/>
      <c r="AJ25" s="363"/>
      <c r="AK25" s="363"/>
      <c r="AL25" s="363"/>
      <c r="AM25" s="363"/>
      <c r="AN25" s="363" t="s">
        <v>103</v>
      </c>
      <c r="AO25" s="363"/>
      <c r="AP25" s="363"/>
      <c r="AQ25" s="363"/>
      <c r="AR25" s="363"/>
      <c r="AS25" s="363"/>
      <c r="AT25" s="363"/>
      <c r="AU25" s="363"/>
      <c r="AV25" s="364" t="s">
        <v>104</v>
      </c>
      <c r="AW25" s="364"/>
      <c r="AX25" s="364"/>
      <c r="AY25" s="364"/>
      <c r="AZ25" s="364" t="s">
        <v>52</v>
      </c>
      <c r="BA25" s="364"/>
      <c r="BB25" s="364"/>
      <c r="BC25" s="364"/>
      <c r="BD25" s="364"/>
      <c r="BE25" s="364"/>
      <c r="BF25" s="364" t="s">
        <v>53</v>
      </c>
      <c r="BG25" s="364"/>
      <c r="BH25" s="364"/>
      <c r="BI25" s="364"/>
      <c r="BJ25" s="377"/>
      <c r="BK25" s="377"/>
      <c r="BL25" s="377"/>
      <c r="BM25" s="377"/>
      <c r="BN25" s="377"/>
      <c r="BO25" s="377"/>
    </row>
    <row r="26" spans="1:68">
      <c r="A26" s="323" t="s">
        <v>77</v>
      </c>
      <c r="B26" s="328" t="s">
        <v>87</v>
      </c>
      <c r="C26" s="323" t="s">
        <v>72</v>
      </c>
      <c r="D26" s="328" t="s">
        <v>87</v>
      </c>
      <c r="E26" s="323" t="s">
        <v>25</v>
      </c>
      <c r="F26" s="328" t="s">
        <v>87</v>
      </c>
      <c r="G26" s="323"/>
      <c r="I26" s="393"/>
      <c r="J26" s="393"/>
      <c r="K26" s="393"/>
      <c r="L26" s="393"/>
      <c r="M26" s="16"/>
      <c r="N26" s="16"/>
      <c r="O26" s="16"/>
      <c r="P26" s="16"/>
      <c r="Q26" s="16"/>
      <c r="R26" s="383"/>
      <c r="S26" s="383"/>
      <c r="T26" s="383"/>
      <c r="U26" s="383"/>
      <c r="V26" s="11"/>
      <c r="W26" s="362"/>
      <c r="X26" s="362"/>
      <c r="Y26" s="362"/>
      <c r="Z26" s="362"/>
      <c r="AA26" s="386"/>
      <c r="AB26" s="386"/>
      <c r="AC26" s="386"/>
      <c r="AD26" s="386"/>
      <c r="AE26" s="386"/>
      <c r="AF26" s="386"/>
      <c r="AG26" s="363"/>
      <c r="AH26" s="363"/>
      <c r="AI26" s="363"/>
      <c r="AJ26" s="363"/>
      <c r="AK26" s="363"/>
      <c r="AL26" s="363"/>
      <c r="AM26" s="363"/>
      <c r="AN26" s="363"/>
      <c r="AO26" s="363"/>
      <c r="AP26" s="363"/>
      <c r="AQ26" s="363"/>
      <c r="AR26" s="363"/>
      <c r="AS26" s="363"/>
      <c r="AT26" s="363"/>
      <c r="AU26" s="363"/>
      <c r="AV26" s="364"/>
      <c r="AW26" s="364"/>
      <c r="AX26" s="364"/>
      <c r="AY26" s="364"/>
      <c r="AZ26" s="364"/>
      <c r="BA26" s="364"/>
      <c r="BB26" s="364"/>
      <c r="BC26" s="364"/>
      <c r="BD26" s="364"/>
      <c r="BE26" s="364"/>
      <c r="BF26" s="364"/>
      <c r="BG26" s="364"/>
      <c r="BH26" s="364"/>
      <c r="BI26" s="364"/>
      <c r="BJ26" s="377"/>
      <c r="BK26" s="377"/>
      <c r="BL26" s="377"/>
      <c r="BM26" s="377"/>
      <c r="BN26" s="377"/>
      <c r="BO26" s="377"/>
    </row>
    <row r="27" spans="1:68" ht="15" customHeight="1">
      <c r="A27" s="422" t="s">
        <v>66</v>
      </c>
      <c r="B27" s="422"/>
      <c r="C27" s="422"/>
      <c r="D27" s="422"/>
      <c r="E27" s="422"/>
      <c r="F27" s="422"/>
      <c r="G27" s="422"/>
      <c r="H27" s="93"/>
      <c r="I27" s="393"/>
      <c r="J27" s="393"/>
      <c r="K27" s="393"/>
      <c r="L27" s="393"/>
      <c r="M27" s="16"/>
      <c r="N27" s="16"/>
      <c r="O27" s="16"/>
      <c r="P27" s="16"/>
      <c r="Q27" s="16"/>
      <c r="R27" s="387" t="s">
        <v>54</v>
      </c>
      <c r="S27" s="387"/>
      <c r="T27" s="387"/>
      <c r="U27" s="387"/>
      <c r="V27" s="388"/>
      <c r="W27" s="388"/>
      <c r="X27" s="388"/>
      <c r="Y27" s="388"/>
      <c r="Z27" s="388"/>
      <c r="AA27" s="375"/>
      <c r="AB27" s="375"/>
      <c r="AC27" s="375"/>
      <c r="AD27" s="375"/>
      <c r="AE27" s="375"/>
      <c r="AF27" s="375"/>
      <c r="AG27" s="376"/>
      <c r="AH27" s="376"/>
      <c r="AI27" s="376"/>
      <c r="AJ27" s="376"/>
      <c r="AK27" s="376"/>
      <c r="AL27" s="376"/>
      <c r="AM27" s="376"/>
      <c r="AN27" s="376"/>
      <c r="AO27" s="376"/>
      <c r="AP27" s="376"/>
      <c r="AQ27" s="376"/>
      <c r="AR27" s="376"/>
      <c r="AS27" s="376"/>
      <c r="AT27" s="376"/>
      <c r="AU27" s="376"/>
      <c r="AV27" s="376"/>
      <c r="AW27" s="376"/>
      <c r="AX27" s="376"/>
      <c r="AY27" s="376"/>
      <c r="AZ27" s="389"/>
      <c r="BA27" s="389"/>
      <c r="BB27" s="389"/>
      <c r="BC27" s="389"/>
      <c r="BD27" s="389"/>
      <c r="BE27" s="389"/>
      <c r="BF27" s="391"/>
      <c r="BG27" s="391"/>
      <c r="BH27" s="391"/>
      <c r="BI27" s="391"/>
      <c r="BJ27" s="385"/>
      <c r="BK27" s="385"/>
      <c r="BL27" s="385"/>
      <c r="BM27" s="385"/>
      <c r="BN27" s="385"/>
      <c r="BO27" s="385"/>
    </row>
    <row r="28" spans="1:68">
      <c r="A28" s="6" t="s">
        <v>87</v>
      </c>
      <c r="C28" s="2" t="s">
        <v>0</v>
      </c>
      <c r="E28" s="2" t="s">
        <v>0</v>
      </c>
      <c r="F28" s="2" t="s">
        <v>0</v>
      </c>
      <c r="I28" s="393"/>
      <c r="J28" s="393"/>
      <c r="K28" s="393"/>
      <c r="L28" s="393"/>
      <c r="M28" s="392"/>
      <c r="N28" s="392"/>
      <c r="O28" s="392"/>
      <c r="P28" s="392"/>
      <c r="Q28" s="12"/>
      <c r="R28" s="387"/>
      <c r="S28" s="387"/>
      <c r="T28" s="387"/>
      <c r="U28" s="387"/>
      <c r="V28" s="13"/>
      <c r="W28" s="390">
        <f ca="1">AB24+AO24+AH28</f>
        <v>99.94924029643667</v>
      </c>
      <c r="X28" s="390"/>
      <c r="Y28" s="390"/>
      <c r="Z28" s="390"/>
      <c r="AA28" s="13"/>
      <c r="AB28" s="374"/>
      <c r="AC28" s="374"/>
      <c r="AD28" s="374"/>
      <c r="AE28" s="374"/>
      <c r="AF28" s="374"/>
      <c r="AG28" s="13"/>
      <c r="AH28" s="390">
        <f ca="1">IF(AND($B$4&lt;&gt;"",$B$5&lt;&gt;""),IF(SUMPRODUCT(([1]!Date=$B$4)*([1]!Time=$B$5)*ROW([1]!Date))&lt;&gt;0,(INDEX([1]!LNGGCU,SUMPRODUCT(([1]!Date=$B$4)*([1]!Time=$B$5)*ROW([1]!Date))-3)),""),"")</f>
        <v>0</v>
      </c>
      <c r="AI28" s="390"/>
      <c r="AJ28" s="390"/>
      <c r="AK28" s="390"/>
      <c r="AL28" s="390"/>
      <c r="AM28" s="13"/>
      <c r="AN28" s="13"/>
      <c r="AO28" s="374"/>
      <c r="AP28" s="374"/>
      <c r="AQ28" s="374"/>
      <c r="AR28" s="374"/>
      <c r="AS28" s="374"/>
      <c r="AT28" s="374"/>
      <c r="AU28" s="13"/>
      <c r="AV28" s="13"/>
      <c r="AW28" s="374"/>
      <c r="AX28" s="374"/>
      <c r="AY28" s="374"/>
      <c r="AZ28" s="13"/>
      <c r="BA28" s="362"/>
      <c r="BB28" s="362"/>
      <c r="BC28" s="362"/>
      <c r="BD28" s="362"/>
      <c r="BE28" s="362"/>
      <c r="BF28" s="391"/>
      <c r="BG28" s="391"/>
      <c r="BH28" s="391"/>
      <c r="BI28" s="391"/>
      <c r="BJ28" s="385"/>
      <c r="BK28" s="385"/>
      <c r="BL28" s="385"/>
      <c r="BM28" s="385"/>
      <c r="BN28" s="385"/>
      <c r="BO28" s="385"/>
    </row>
    <row r="29" spans="1:68">
      <c r="A29" s="6"/>
      <c r="I29" s="379" t="s">
        <v>108</v>
      </c>
      <c r="J29" s="379"/>
      <c r="K29" s="379"/>
      <c r="L29" s="379"/>
      <c r="M29" s="380"/>
      <c r="N29" s="380"/>
      <c r="O29" s="380"/>
      <c r="P29" s="380"/>
      <c r="Q29" s="380"/>
      <c r="R29" s="381" t="s">
        <v>44</v>
      </c>
      <c r="S29" s="381"/>
      <c r="T29" s="381"/>
      <c r="U29" s="381"/>
      <c r="V29" s="381"/>
      <c r="W29" s="381"/>
      <c r="X29" s="381"/>
      <c r="Y29" s="381"/>
      <c r="Z29" s="381"/>
      <c r="AA29" s="382" t="s">
        <v>45</v>
      </c>
      <c r="AB29" s="382"/>
      <c r="AC29" s="382"/>
      <c r="AD29" s="382"/>
      <c r="AE29" s="382"/>
      <c r="AF29" s="382"/>
      <c r="AG29" s="363" t="s">
        <v>46</v>
      </c>
      <c r="AH29" s="363"/>
      <c r="AI29" s="363"/>
      <c r="AJ29" s="363"/>
      <c r="AK29" s="363"/>
      <c r="AL29" s="363"/>
      <c r="AM29" s="363"/>
      <c r="AN29" s="363" t="s">
        <v>99</v>
      </c>
      <c r="AO29" s="363"/>
      <c r="AP29" s="363"/>
      <c r="AQ29" s="363"/>
      <c r="AR29" s="363"/>
      <c r="AS29" s="363"/>
      <c r="AT29" s="363"/>
      <c r="AU29" s="363"/>
      <c r="AV29" s="364" t="s">
        <v>100</v>
      </c>
      <c r="AW29" s="364"/>
      <c r="AX29" s="364"/>
      <c r="AY29" s="364"/>
      <c r="AZ29" s="364" t="s">
        <v>47</v>
      </c>
      <c r="BA29" s="364"/>
      <c r="BB29" s="364"/>
      <c r="BC29" s="364"/>
      <c r="BD29" s="364"/>
      <c r="BE29" s="364"/>
      <c r="BF29" s="365" t="s">
        <v>48</v>
      </c>
      <c r="BG29" s="365"/>
      <c r="BH29" s="365"/>
      <c r="BI29" s="365"/>
      <c r="BJ29" s="378" t="s">
        <v>49</v>
      </c>
      <c r="BK29" s="378"/>
      <c r="BL29" s="378"/>
      <c r="BM29" s="378"/>
      <c r="BN29" s="378"/>
      <c r="BO29" s="378"/>
    </row>
    <row r="30" spans="1:68" ht="15.75">
      <c r="A30" s="417" t="s">
        <v>79</v>
      </c>
      <c r="B30" s="418"/>
      <c r="C30" s="418"/>
      <c r="D30" s="418"/>
      <c r="E30" s="418"/>
      <c r="F30" s="418"/>
      <c r="G30" s="418"/>
      <c r="H30" s="94"/>
      <c r="I30" s="379"/>
      <c r="J30" s="379"/>
      <c r="K30" s="379"/>
      <c r="L30" s="379"/>
      <c r="M30" s="380"/>
      <c r="N30" s="380"/>
      <c r="O30" s="380"/>
      <c r="P30" s="380"/>
      <c r="Q30" s="380"/>
      <c r="R30" s="383" t="s">
        <v>101</v>
      </c>
      <c r="S30" s="383"/>
      <c r="T30" s="383"/>
      <c r="U30" s="383"/>
      <c r="V30" s="384"/>
      <c r="W30" s="384"/>
      <c r="X30" s="384"/>
      <c r="Y30" s="384"/>
      <c r="Z30" s="384"/>
      <c r="AA30" s="9"/>
      <c r="AB30" s="374"/>
      <c r="AC30" s="374"/>
      <c r="AD30" s="374"/>
      <c r="AE30" s="374"/>
      <c r="AF30" s="374"/>
      <c r="AG30" s="10"/>
      <c r="AH30" s="374"/>
      <c r="AI30" s="374"/>
      <c r="AJ30" s="374"/>
      <c r="AK30" s="374"/>
      <c r="AL30" s="374"/>
      <c r="AM30" s="10"/>
      <c r="AN30" s="10"/>
      <c r="AO30" s="374"/>
      <c r="AP30" s="374"/>
      <c r="AQ30" s="374"/>
      <c r="AR30" s="374"/>
      <c r="AS30" s="374"/>
      <c r="AT30" s="374"/>
      <c r="AU30" s="10"/>
      <c r="AV30" s="10"/>
      <c r="AW30" s="374"/>
      <c r="AX30" s="374"/>
      <c r="AY30" s="374"/>
      <c r="AZ30" s="10"/>
      <c r="BA30" s="374"/>
      <c r="BB30" s="374"/>
      <c r="BC30" s="374"/>
      <c r="BD30" s="374"/>
      <c r="BE30" s="374"/>
      <c r="BF30" s="10"/>
      <c r="BG30" s="374"/>
      <c r="BH30" s="374"/>
      <c r="BI30" s="374"/>
      <c r="BJ30" s="10"/>
      <c r="BK30" s="362"/>
      <c r="BL30" s="362"/>
      <c r="BM30" s="362"/>
      <c r="BN30" s="362"/>
      <c r="BO30" s="362"/>
    </row>
    <row r="31" spans="1:68">
      <c r="A31" s="314" t="s">
        <v>81</v>
      </c>
      <c r="B31" s="329">
        <f ca="1">IF(AND($B$4&lt;&gt;"",$B$5&lt;&gt;""),IF(SUMPRODUCT(([1]!Date=$B$4)*([1]!Time=$B$5)*ROW([1]!Date))&lt;&gt;0,(INDEX([1]!ME1REV,SUMPRODUCT(([1]!Date=$B$4)*([1]!Time=$B$5)*ROW([1]!Date))-3)),""),"")</f>
        <v>38573250</v>
      </c>
      <c r="C31" s="314" t="s">
        <v>88</v>
      </c>
      <c r="D31" s="329">
        <f ca="1">IF(AND($B$4&lt;&gt;"",$B$5&lt;&gt;""),IF(SUMPRODUCT(([1]!Date=$B$4)*([1]!Time=$B$5)*ROW([1]!Date))&lt;&gt;0,(INDEX([1]!ME1RTIM,SUMPRODUCT(([1]!Date=$B$4)*([1]!Time=$B$5)*ROW([1]!Date))-3)),""),"")</f>
        <v>25.399999999999636</v>
      </c>
      <c r="E31" s="314" t="s">
        <v>26</v>
      </c>
      <c r="F31" s="348">
        <f ca="1">IF(AND($B$4&lt;&gt;"",$B$5&lt;&gt;""),IF(SUMPRODUCT(([1]!Date=$B$4)*([1]!Time=$B$5)*ROW([1]!Date))&lt;&gt;0,(INDEX([1]!ME1PALKWh,SUMPRODUCT(([1]!Date=$B$4)*([1]!Time=$B$5)*ROW([1]!Date))-3)),""),"")</f>
        <v>201828.39999999711</v>
      </c>
      <c r="I31" s="379"/>
      <c r="J31" s="379"/>
      <c r="K31" s="379"/>
      <c r="L31" s="379"/>
      <c r="M31" s="380"/>
      <c r="N31" s="380"/>
      <c r="O31" s="380"/>
      <c r="P31" s="380"/>
      <c r="Q31" s="380"/>
      <c r="R31" s="383" t="s">
        <v>102</v>
      </c>
      <c r="S31" s="383"/>
      <c r="T31" s="383"/>
      <c r="U31" s="383"/>
      <c r="V31" s="385"/>
      <c r="W31" s="385"/>
      <c r="X31" s="385"/>
      <c r="Y31" s="385"/>
      <c r="Z31" s="385"/>
      <c r="AA31" s="386" t="s">
        <v>50</v>
      </c>
      <c r="AB31" s="386"/>
      <c r="AC31" s="386"/>
      <c r="AD31" s="386"/>
      <c r="AE31" s="386"/>
      <c r="AF31" s="386"/>
      <c r="AG31" s="363" t="s">
        <v>51</v>
      </c>
      <c r="AH31" s="363"/>
      <c r="AI31" s="363"/>
      <c r="AJ31" s="363"/>
      <c r="AK31" s="363"/>
      <c r="AL31" s="363"/>
      <c r="AM31" s="363"/>
      <c r="AN31" s="363" t="s">
        <v>103</v>
      </c>
      <c r="AO31" s="363"/>
      <c r="AP31" s="363"/>
      <c r="AQ31" s="363"/>
      <c r="AR31" s="363"/>
      <c r="AS31" s="363"/>
      <c r="AT31" s="363"/>
      <c r="AU31" s="363"/>
      <c r="AV31" s="364" t="s">
        <v>104</v>
      </c>
      <c r="AW31" s="364"/>
      <c r="AX31" s="364"/>
      <c r="AY31" s="364"/>
      <c r="AZ31" s="364" t="s">
        <v>52</v>
      </c>
      <c r="BA31" s="364"/>
      <c r="BB31" s="364"/>
      <c r="BC31" s="364"/>
      <c r="BD31" s="364"/>
      <c r="BE31" s="364"/>
      <c r="BF31" s="364" t="s">
        <v>53</v>
      </c>
      <c r="BG31" s="364"/>
      <c r="BH31" s="364"/>
      <c r="BI31" s="364"/>
      <c r="BJ31" s="377"/>
      <c r="BK31" s="377"/>
      <c r="BL31" s="377"/>
      <c r="BM31" s="377"/>
      <c r="BN31" s="377"/>
      <c r="BO31" s="377"/>
    </row>
    <row r="32" spans="1:68">
      <c r="A32" s="314" t="s">
        <v>82</v>
      </c>
      <c r="B32" s="330">
        <f ca="1">IF(AND($B$4&lt;&gt;"",$B$5&lt;&gt;""),IF(SUMPRODUCT(([1]!Date=$B$4)*([1]!Time=$B$5)*ROW([1]!Date))&lt;&gt;0,(INDEX([1]!ME2REV,SUMPRODUCT(([1]!Date=$B$4)*([1]!Time=$B$5)*ROW([1]!Date))-3)),""),"")</f>
        <v>38815630</v>
      </c>
      <c r="C32" s="314" t="s">
        <v>89</v>
      </c>
      <c r="D32" s="329">
        <f ca="1">IF(AND($B$4&lt;&gt;"",$B$5&lt;&gt;""),IF(SUMPRODUCT(([1]!Date=$B$4)*([1]!Time=$B$5)*ROW([1]!Date))&lt;&gt;0,(INDEX([1]!ME2RTIM,SUMPRODUCT(([1]!Date=$B$4)*([1]!Time=$B$5)*ROW([1]!Date))-3)),""),"")</f>
        <v>25.299999999999272</v>
      </c>
      <c r="E32" s="314" t="s">
        <v>27</v>
      </c>
      <c r="F32" s="331">
        <f ca="1">IF(AND($B$4&lt;&gt;"",$B$5&lt;&gt;""),IF(SUMPRODUCT(([1]!Date=$B$4)*([1]!Time=$B$5)*ROW([1]!Date))&lt;&gt;0,(INDEX([1]!ME2PALKWh,SUMPRODUCT(([1]!Date=$B$4)*([1]!Time=$B$5)*ROW([1]!Date))-3)),""),"")</f>
        <v>209458.69999999399</v>
      </c>
      <c r="I32" s="379"/>
      <c r="J32" s="379"/>
      <c r="K32" s="379"/>
      <c r="L32" s="379"/>
      <c r="M32" s="380"/>
      <c r="N32" s="380"/>
      <c r="O32" s="380"/>
      <c r="P32" s="380"/>
      <c r="Q32" s="380"/>
      <c r="R32" s="383"/>
      <c r="S32" s="383"/>
      <c r="T32" s="383"/>
      <c r="U32" s="383"/>
      <c r="V32" s="11"/>
      <c r="W32" s="362"/>
      <c r="X32" s="362"/>
      <c r="Y32" s="362"/>
      <c r="Z32" s="362"/>
      <c r="AA32" s="386"/>
      <c r="AB32" s="386"/>
      <c r="AC32" s="386"/>
      <c r="AD32" s="386"/>
      <c r="AE32" s="386"/>
      <c r="AF32" s="386"/>
      <c r="AG32" s="363"/>
      <c r="AH32" s="363"/>
      <c r="AI32" s="363"/>
      <c r="AJ32" s="363"/>
      <c r="AK32" s="363"/>
      <c r="AL32" s="363"/>
      <c r="AM32" s="363"/>
      <c r="AN32" s="363"/>
      <c r="AO32" s="363"/>
      <c r="AP32" s="363"/>
      <c r="AQ32" s="363"/>
      <c r="AR32" s="363"/>
      <c r="AS32" s="363"/>
      <c r="AT32" s="363"/>
      <c r="AU32" s="363"/>
      <c r="AV32" s="364"/>
      <c r="AW32" s="364"/>
      <c r="AX32" s="364"/>
      <c r="AY32" s="364"/>
      <c r="AZ32" s="364"/>
      <c r="BA32" s="364"/>
      <c r="BB32" s="364"/>
      <c r="BC32" s="364"/>
      <c r="BD32" s="364"/>
      <c r="BE32" s="364"/>
      <c r="BF32" s="364"/>
      <c r="BG32" s="364"/>
      <c r="BH32" s="364"/>
      <c r="BI32" s="364"/>
      <c r="BJ32" s="377"/>
      <c r="BK32" s="377"/>
      <c r="BL32" s="377"/>
      <c r="BM32" s="377"/>
      <c r="BN32" s="377"/>
      <c r="BO32" s="377"/>
    </row>
    <row r="33" spans="1:67">
      <c r="A33" s="314" t="s">
        <v>83</v>
      </c>
      <c r="B33" s="332">
        <f ca="1">IF(AND($B$4&lt;&gt;"",$B$5&lt;&gt;""),IF(SUMPRODUCT(([1]!Date=$B$4)*([1]!Time=$B$5)*ROW([1]!Date))&lt;&gt;0,(INDEX([1]!AVERPM,SUMPRODUCT(([1]!Date=$B$4)*([1]!Time=$B$5)*ROW([1]!Date))-3)),""),"")</f>
        <v>67.068511198947903</v>
      </c>
      <c r="C33" s="314" t="s">
        <v>90</v>
      </c>
      <c r="D33" s="329">
        <f ca="1">IF(AND($B$4&lt;&gt;"",$B$5&lt;&gt;""),IF(SUMPRODUCT(([1]!Date=$B$4)*([1]!Time=$B$5)*ROW([1]!Date))&lt;&gt;0,(INDEX([1]!GEN1Rhrs,SUMPRODUCT(([1]!Date=$B$4)*([1]!Time=$B$5)*ROW([1]!Date))-3)),""),"")</f>
        <v>0</v>
      </c>
      <c r="E33" s="314" t="s">
        <v>28</v>
      </c>
      <c r="F33" s="331">
        <f ca="1">IF(AND($B$4&lt;&gt;"",$B$5&lt;&gt;""),IF(SUMPRODUCT(([1]!Date=$B$4)*([1]!Time=$B$5)*ROW([1]!Date))&lt;&gt;0,(INDEX([1]!GEN1KWH,SUMPRODUCT(([1]!Date=$B$4)*([1]!Time=$B$5)*ROW([1]!Date))-3)),""),"")</f>
        <v>73</v>
      </c>
      <c r="I33" s="379"/>
      <c r="J33" s="379"/>
      <c r="K33" s="379"/>
      <c r="L33" s="379"/>
      <c r="M33" s="380"/>
      <c r="N33" s="380"/>
      <c r="O33" s="380"/>
      <c r="P33" s="380"/>
      <c r="Q33" s="380"/>
      <c r="R33" s="387" t="s">
        <v>54</v>
      </c>
      <c r="S33" s="387"/>
      <c r="T33" s="387"/>
      <c r="U33" s="387"/>
      <c r="V33" s="388"/>
      <c r="W33" s="388"/>
      <c r="X33" s="388"/>
      <c r="Y33" s="388"/>
      <c r="Z33" s="388"/>
      <c r="AA33" s="375"/>
      <c r="AB33" s="375"/>
      <c r="AC33" s="375"/>
      <c r="AD33" s="375"/>
      <c r="AE33" s="375"/>
      <c r="AF33" s="375"/>
      <c r="AG33" s="376"/>
      <c r="AH33" s="376"/>
      <c r="AI33" s="376"/>
      <c r="AJ33" s="376"/>
      <c r="AK33" s="376"/>
      <c r="AL33" s="376"/>
      <c r="AM33" s="376"/>
      <c r="AN33" s="376"/>
      <c r="AO33" s="376"/>
      <c r="AP33" s="376"/>
      <c r="AQ33" s="376"/>
      <c r="AR33" s="376"/>
      <c r="AS33" s="376"/>
      <c r="AT33" s="376"/>
      <c r="AU33" s="376"/>
      <c r="AV33" s="376"/>
      <c r="AW33" s="376"/>
      <c r="AX33" s="376"/>
      <c r="AY33" s="376"/>
      <c r="AZ33" s="389"/>
      <c r="BA33" s="389"/>
      <c r="BB33" s="389"/>
      <c r="BC33" s="389"/>
      <c r="BD33" s="389"/>
      <c r="BE33" s="389"/>
      <c r="BF33" s="372"/>
      <c r="BG33" s="372"/>
      <c r="BH33" s="372"/>
      <c r="BI33" s="372"/>
      <c r="BJ33" s="373"/>
      <c r="BK33" s="373"/>
      <c r="BL33" s="373"/>
      <c r="BM33" s="373"/>
      <c r="BN33" s="373"/>
      <c r="BO33" s="373"/>
    </row>
    <row r="34" spans="1:67">
      <c r="A34" s="314" t="s">
        <v>84</v>
      </c>
      <c r="B34" s="329">
        <f ca="1">IF(AND($B$4&lt;&gt;"",$B$5&lt;&gt;""),IF(SUMPRODUCT(([1]!Date=$B$4)*([1]!Time=$B$5)*ROW([1]!Date))&lt;&gt;0,(INDEX([1]!ME2MCR,SUMPRODUCT(([1]!Date=$B$4)*([1]!Time=$B$5)*ROW([1]!Date))-3)),""),"")</f>
        <v>72.900000000000006</v>
      </c>
      <c r="C34" s="314" t="s">
        <v>91</v>
      </c>
      <c r="D34" s="329">
        <f ca="1">IF(AND($B$4&lt;&gt;"",$B$5&lt;&gt;""),IF(SUMPRODUCT(([1]!Date=$B$4)*([1]!Time=$B$5)*ROW([1]!Date))&lt;&gt;0,(INDEX([1]!GEN2Rhrs,SUMPRODUCT(([1]!Date=$B$4)*([1]!Time=$B$5)*ROW([1]!Date))-3)),""),"")</f>
        <v>25</v>
      </c>
      <c r="E34" s="314" t="s">
        <v>29</v>
      </c>
      <c r="F34" s="331">
        <f ca="1">IF(AND($B$4&lt;&gt;"",$B$5&lt;&gt;""),IF(SUMPRODUCT(([1]!Date=$B$4)*([1]!Time=$B$5)*ROW([1]!Date))&lt;&gt;0,(INDEX([1]!GEN2KWH,SUMPRODUCT(([1]!Date=$B$4)*([1]!Time=$B$5)*ROW([1]!Date))-3)),""),"")</f>
        <v>52812</v>
      </c>
      <c r="I34" s="379"/>
      <c r="J34" s="379"/>
      <c r="K34" s="379"/>
      <c r="L34" s="379"/>
      <c r="M34" s="374"/>
      <c r="N34" s="374"/>
      <c r="O34" s="374"/>
      <c r="P34" s="374"/>
      <c r="Q34" s="12"/>
      <c r="R34" s="387"/>
      <c r="S34" s="387"/>
      <c r="T34" s="387"/>
      <c r="U34" s="387"/>
      <c r="V34" s="13"/>
      <c r="W34" s="374"/>
      <c r="X34" s="374"/>
      <c r="Y34" s="374"/>
      <c r="Z34" s="374"/>
      <c r="AA34" s="13"/>
      <c r="AB34" s="374"/>
      <c r="AC34" s="374"/>
      <c r="AD34" s="374"/>
      <c r="AE34" s="374"/>
      <c r="AF34" s="374"/>
      <c r="AG34" s="13"/>
      <c r="AH34" s="374"/>
      <c r="AI34" s="374"/>
      <c r="AJ34" s="374"/>
      <c r="AK34" s="374"/>
      <c r="AL34" s="374"/>
      <c r="AM34" s="13"/>
      <c r="AN34" s="13"/>
      <c r="AO34" s="374"/>
      <c r="AP34" s="374"/>
      <c r="AQ34" s="374"/>
      <c r="AR34" s="374"/>
      <c r="AS34" s="374"/>
      <c r="AT34" s="374"/>
      <c r="AU34" s="13"/>
      <c r="AV34" s="13"/>
      <c r="AW34" s="374"/>
      <c r="AX34" s="374"/>
      <c r="AY34" s="374"/>
      <c r="AZ34" s="13"/>
      <c r="BA34" s="362"/>
      <c r="BB34" s="362"/>
      <c r="BC34" s="362"/>
      <c r="BD34" s="362"/>
      <c r="BE34" s="362"/>
      <c r="BF34" s="372"/>
      <c r="BG34" s="372"/>
      <c r="BH34" s="372"/>
      <c r="BI34" s="372"/>
      <c r="BJ34" s="373"/>
      <c r="BK34" s="373"/>
      <c r="BL34" s="373"/>
      <c r="BM34" s="373"/>
      <c r="BN34" s="373"/>
      <c r="BO34" s="373"/>
    </row>
    <row r="35" spans="1:67">
      <c r="A35" s="314" t="s">
        <v>85</v>
      </c>
      <c r="B35" s="329" t="str">
        <f ca="1">IF(AND($B$4&lt;&gt;"",$B$5&lt;&gt;""),IF(SUMPRODUCT(([1]!Date=$B$4)*([1]!Time=$B$5)*ROW([1]!Date))&lt;&gt;0,(INDEX([1]!SWBKW,SUMPRODUCT(([1]!Date=$B$4)*([1]!Time=$B$5)*ROW([1]!Date))-3)),""),"")</f>
        <v>KW</v>
      </c>
      <c r="C35" s="314" t="s">
        <v>92</v>
      </c>
      <c r="D35" s="329">
        <f ca="1">IF(AND($B$4&lt;&gt;"",$B$5&lt;&gt;""),IF(SUMPRODUCT(([1]!Date=$B$4)*([1]!Time=$B$5)*ROW([1]!Date))&lt;&gt;0,(INDEX([1]!GEN3Rhrs,SUMPRODUCT(([1]!Date=$B$4)*([1]!Time=$B$5)*ROW([1]!Date))-3)),""),"")</f>
        <v>0</v>
      </c>
      <c r="E35" s="314" t="s">
        <v>30</v>
      </c>
      <c r="F35" s="331">
        <f ca="1">IF(AND($B$4&lt;&gt;"",$B$5&lt;&gt;""),IF(SUMPRODUCT(([1]!Date=$B$4)*([1]!Time=$B$5)*ROW([1]!Date))&lt;&gt;0,(INDEX([1]!GEN3KWH,SUMPRODUCT(([1]!Date=$B$4)*([1]!Time=$B$5)*ROW([1]!Date))-3)),""),"")</f>
        <v>50</v>
      </c>
    </row>
    <row r="36" spans="1:67">
      <c r="A36" s="314" t="s">
        <v>86</v>
      </c>
      <c r="B36" s="329">
        <f ca="1">IF(AND($B$4&lt;&gt;"",$B$5&lt;&gt;""),IF(SUMPRODUCT(([1]!Date=$B$4)*([1]!Time=$B$5)*ROW([1]!Date))&lt;&gt;0,(INDEX([1]!BLRSRH,SUMPRODUCT(([1]!Date=$B$4)*([1]!Time=$B$5)*ROW([1]!Date))-2)),""),"")</f>
        <v>0</v>
      </c>
      <c r="C36" s="314" t="s">
        <v>93</v>
      </c>
      <c r="D36" s="329">
        <f ca="1">IF(AND($B$4&lt;&gt;"",$B$5&lt;&gt;""),IF(SUMPRODUCT(([1]!Date=$B$4)*([1]!Time=$B$5)*ROW([1]!Date))&lt;&gt;0,(INDEX([1]!GEN4Rhrs,SUMPRODUCT(([1]!Date=$B$4)*([1]!Time=$B$5)*ROW([1]!Date))-3)),""),"")</f>
        <v>0</v>
      </c>
      <c r="E36" s="314" t="s">
        <v>31</v>
      </c>
      <c r="F36" s="331">
        <f ca="1">IF(AND($B$4&lt;&gt;"",$B$5&lt;&gt;""),IF(SUMPRODUCT(([1]!Date=$B$4)*([1]!Time=$B$5)*ROW([1]!Date))&lt;&gt;0,(INDEX([1]!GEN4KWH,SUMPRODUCT(([1]!Date=$B$4)*([1]!Time=$B$5)*ROW([1]!Date))-3)),""),"")</f>
        <v>0</v>
      </c>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row>
    <row r="37" spans="1:67">
      <c r="A37" s="314" t="s">
        <v>32</v>
      </c>
      <c r="B37" s="329">
        <f ca="1">IF(AND($B$4&lt;&gt;"",$B$5&lt;&gt;""),IF(SUMPRODUCT(([1]!Date=$B$4)*([1]!Time=$B$5)*ROW([1]!Date))&lt;&gt;0,(INDEX([1]!INCINRhrs,SUMPRODUCT(([1]!Date=$B$4)*([1]!Time=$B$5)*ROW([1]!Date))-2)),""),"")</f>
        <v>0</v>
      </c>
      <c r="C37" s="314" t="s">
        <v>94</v>
      </c>
      <c r="D37" s="329">
        <f ca="1">IF(AND($B$4&lt;&gt;"",$B$5&lt;&gt;""),IF(SUMPRODUCT(([1]!Date=$B$4)*([1]!Time=$B$5)*ROW([1]!Date))&lt;&gt;0,(INDEX([1]!FWRhrs,SUMPRODUCT(([1]!Date=$B$4)*([1]!Time=$B$5)*ROW([1]!Date))-2)),""),"")</f>
        <v>0</v>
      </c>
      <c r="E37" s="333" t="s">
        <v>0</v>
      </c>
      <c r="F37" s="334" t="s">
        <v>0</v>
      </c>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8"/>
      <c r="BF37" s="108"/>
      <c r="BG37" s="108"/>
      <c r="BH37" s="108"/>
      <c r="BI37" s="108"/>
      <c r="BJ37" s="108"/>
      <c r="BK37" s="108"/>
      <c r="BL37" s="108"/>
      <c r="BM37" s="108"/>
      <c r="BN37" s="108"/>
    </row>
    <row r="38" spans="1:67">
      <c r="I38" s="107"/>
      <c r="J38" s="8"/>
      <c r="K38" s="101"/>
      <c r="L38" s="101"/>
      <c r="M38" s="101"/>
      <c r="N38" s="101"/>
      <c r="O38" s="101"/>
      <c r="P38" s="101"/>
      <c r="Q38" s="101"/>
      <c r="R38" s="101"/>
      <c r="S38" s="101"/>
      <c r="T38" s="101"/>
      <c r="U38" s="101"/>
      <c r="V38" s="8"/>
      <c r="W38" s="105"/>
      <c r="X38" s="105"/>
      <c r="Y38" s="105"/>
      <c r="Z38" s="105"/>
      <c r="AA38" s="105"/>
      <c r="AB38" s="105"/>
      <c r="AC38" s="105"/>
      <c r="AD38" s="105"/>
      <c r="AE38" s="105"/>
      <c r="AF38" s="105"/>
      <c r="AG38" s="8"/>
      <c r="AH38" s="105"/>
      <c r="AI38" s="105"/>
      <c r="AJ38" s="105"/>
      <c r="AK38" s="105"/>
      <c r="AL38" s="105"/>
      <c r="AM38" s="105"/>
      <c r="AN38" s="105"/>
      <c r="AO38" s="105"/>
      <c r="AP38" s="105"/>
      <c r="AQ38" s="105"/>
      <c r="AR38" s="105"/>
      <c r="AS38" s="8"/>
      <c r="AT38" s="101"/>
      <c r="AU38" s="101"/>
      <c r="AV38" s="101"/>
      <c r="AW38" s="101"/>
      <c r="AX38" s="101"/>
      <c r="AY38" s="101"/>
      <c r="AZ38" s="101"/>
      <c r="BA38" s="101"/>
      <c r="BB38" s="101"/>
      <c r="BC38" s="101"/>
      <c r="BD38" s="101"/>
      <c r="BE38" s="8"/>
      <c r="BF38" s="106"/>
      <c r="BG38" s="106"/>
      <c r="BH38" s="106"/>
      <c r="BI38" s="106"/>
      <c r="BJ38" s="106"/>
      <c r="BK38" s="106"/>
      <c r="BL38" s="106"/>
      <c r="BM38" s="106"/>
      <c r="BN38" s="106"/>
    </row>
    <row r="39" spans="1:67">
      <c r="I39" s="107"/>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0"/>
      <c r="BF39" s="100"/>
      <c r="BG39" s="100"/>
      <c r="BH39" s="100"/>
      <c r="BI39" s="100"/>
      <c r="BJ39" s="100"/>
      <c r="BK39" s="100"/>
      <c r="BL39" s="100"/>
      <c r="BM39" s="100"/>
      <c r="BN39" s="100"/>
    </row>
    <row r="40" spans="1:67" ht="15.75">
      <c r="A40" s="420" t="s">
        <v>95</v>
      </c>
      <c r="B40" s="421"/>
      <c r="C40" s="421"/>
      <c r="D40" s="421"/>
      <c r="E40" s="421"/>
      <c r="F40" s="421"/>
      <c r="G40" s="421"/>
      <c r="H40" s="95"/>
      <c r="I40" s="107"/>
      <c r="J40" s="8"/>
      <c r="K40" s="101"/>
      <c r="L40" s="101"/>
      <c r="M40" s="101"/>
      <c r="N40" s="101"/>
      <c r="O40" s="101"/>
      <c r="P40" s="101"/>
      <c r="Q40" s="101"/>
      <c r="R40" s="101"/>
      <c r="S40" s="101"/>
      <c r="T40" s="101"/>
      <c r="U40" s="101"/>
      <c r="V40" s="8"/>
      <c r="W40" s="105"/>
      <c r="X40" s="105"/>
      <c r="Y40" s="105"/>
      <c r="Z40" s="105"/>
      <c r="AA40" s="105"/>
      <c r="AB40" s="105"/>
      <c r="AC40" s="105"/>
      <c r="AD40" s="105"/>
      <c r="AE40" s="105"/>
      <c r="AF40" s="105"/>
      <c r="AG40" s="8"/>
      <c r="AH40" s="105"/>
      <c r="AI40" s="105"/>
      <c r="AJ40" s="105"/>
      <c r="AK40" s="105"/>
      <c r="AL40" s="105"/>
      <c r="AM40" s="105"/>
      <c r="AN40" s="105"/>
      <c r="AO40" s="105"/>
      <c r="AP40" s="105"/>
      <c r="AQ40" s="105"/>
      <c r="AR40" s="105"/>
      <c r="AS40" s="8"/>
      <c r="AT40" s="101"/>
      <c r="AU40" s="101"/>
      <c r="AV40" s="101"/>
      <c r="AW40" s="101"/>
      <c r="AX40" s="101"/>
      <c r="AY40" s="101"/>
      <c r="AZ40" s="101"/>
      <c r="BA40" s="101"/>
      <c r="BB40" s="101"/>
      <c r="BC40" s="101"/>
      <c r="BD40" s="101"/>
      <c r="BE40" s="8"/>
      <c r="BF40" s="106"/>
      <c r="BG40" s="106"/>
      <c r="BH40" s="106"/>
      <c r="BI40" s="106"/>
      <c r="BJ40" s="106"/>
      <c r="BK40" s="106"/>
      <c r="BL40" s="106"/>
      <c r="BM40" s="106"/>
      <c r="BN40" s="106"/>
    </row>
    <row r="41" spans="1:67">
      <c r="A41" s="2" t="s">
        <v>33</v>
      </c>
      <c r="B41" s="415" t="s">
        <v>96</v>
      </c>
      <c r="C41" s="2" t="s">
        <v>34</v>
      </c>
      <c r="E41" s="2" t="s">
        <v>35</v>
      </c>
      <c r="F41" s="2" t="s">
        <v>36</v>
      </c>
      <c r="I41" s="107"/>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0"/>
      <c r="BF41" s="100"/>
      <c r="BG41" s="100"/>
      <c r="BH41" s="100"/>
      <c r="BI41" s="100"/>
      <c r="BJ41" s="100"/>
      <c r="BK41" s="100"/>
      <c r="BL41" s="100"/>
      <c r="BM41" s="100"/>
      <c r="BN41" s="100"/>
    </row>
    <row r="42" spans="1:67">
      <c r="A42" s="2" t="s">
        <v>37</v>
      </c>
      <c r="B42" s="416"/>
      <c r="C42" s="416" t="s">
        <v>96</v>
      </c>
      <c r="D42" s="416"/>
      <c r="E42" s="416"/>
      <c r="F42" s="416"/>
      <c r="I42" s="107"/>
      <c r="J42" s="8"/>
      <c r="K42" s="101"/>
      <c r="L42" s="101"/>
      <c r="M42" s="101"/>
      <c r="N42" s="101"/>
      <c r="O42" s="101"/>
      <c r="P42" s="101"/>
      <c r="Q42" s="101"/>
      <c r="R42" s="101"/>
      <c r="S42" s="101"/>
      <c r="T42" s="101"/>
      <c r="U42" s="101"/>
      <c r="V42" s="8"/>
      <c r="W42" s="105"/>
      <c r="X42" s="105"/>
      <c r="Y42" s="105"/>
      <c r="Z42" s="105"/>
      <c r="AA42" s="105"/>
      <c r="AB42" s="105"/>
      <c r="AC42" s="105"/>
      <c r="AD42" s="105"/>
      <c r="AE42" s="105"/>
      <c r="AF42" s="105"/>
      <c r="AG42" s="8"/>
      <c r="AH42" s="105"/>
      <c r="AI42" s="105"/>
      <c r="AJ42" s="105"/>
      <c r="AK42" s="105"/>
      <c r="AL42" s="105"/>
      <c r="AM42" s="105"/>
      <c r="AN42" s="105"/>
      <c r="AO42" s="105"/>
      <c r="AP42" s="105"/>
      <c r="AQ42" s="105"/>
      <c r="AR42" s="105"/>
      <c r="AS42" s="8"/>
      <c r="AT42" s="101"/>
      <c r="AU42" s="101"/>
      <c r="AV42" s="101"/>
      <c r="AW42" s="101"/>
      <c r="AX42" s="101"/>
      <c r="AY42" s="101"/>
      <c r="AZ42" s="101"/>
      <c r="BA42" s="101"/>
      <c r="BB42" s="101"/>
      <c r="BC42" s="101"/>
      <c r="BD42" s="101"/>
      <c r="BE42" s="8"/>
      <c r="BF42" s="106"/>
      <c r="BG42" s="106"/>
      <c r="BH42" s="106"/>
      <c r="BI42" s="106"/>
      <c r="BJ42" s="106"/>
      <c r="BK42" s="106"/>
      <c r="BL42" s="106"/>
      <c r="BM42" s="106"/>
      <c r="BN42" s="106"/>
    </row>
    <row r="43" spans="1:67">
      <c r="A43" s="2" t="s">
        <v>38</v>
      </c>
      <c r="B43" s="416"/>
      <c r="C43" s="416"/>
      <c r="D43" s="416"/>
      <c r="E43" s="416"/>
      <c r="F43" s="416"/>
      <c r="I43" s="107"/>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0"/>
      <c r="BF43" s="100"/>
      <c r="BG43" s="100"/>
      <c r="BH43" s="100"/>
      <c r="BI43" s="100"/>
      <c r="BJ43" s="100"/>
      <c r="BK43" s="100"/>
      <c r="BL43" s="100"/>
      <c r="BM43" s="100"/>
      <c r="BN43" s="100"/>
    </row>
    <row r="44" spans="1:67">
      <c r="A44" s="2" t="s">
        <v>39</v>
      </c>
      <c r="B44" s="416"/>
      <c r="C44" s="416"/>
      <c r="D44" s="416"/>
      <c r="E44" s="416"/>
      <c r="F44" s="416"/>
      <c r="I44" s="107"/>
      <c r="J44" s="8"/>
      <c r="K44" s="101"/>
      <c r="L44" s="101"/>
      <c r="M44" s="101"/>
      <c r="N44" s="101"/>
      <c r="O44" s="101"/>
      <c r="P44" s="101"/>
      <c r="Q44" s="101"/>
      <c r="R44" s="101"/>
      <c r="S44" s="101"/>
      <c r="T44" s="101"/>
      <c r="U44" s="101"/>
      <c r="V44" s="8"/>
      <c r="W44" s="105"/>
      <c r="X44" s="105"/>
      <c r="Y44" s="105"/>
      <c r="Z44" s="105"/>
      <c r="AA44" s="105"/>
      <c r="AB44" s="105"/>
      <c r="AC44" s="105"/>
      <c r="AD44" s="105"/>
      <c r="AE44" s="105"/>
      <c r="AF44" s="105"/>
      <c r="AG44" s="8"/>
      <c r="AH44" s="105"/>
      <c r="AI44" s="105"/>
      <c r="AJ44" s="105"/>
      <c r="AK44" s="105"/>
      <c r="AL44" s="105"/>
      <c r="AM44" s="105"/>
      <c r="AN44" s="105"/>
      <c r="AO44" s="105"/>
      <c r="AP44" s="105"/>
      <c r="AQ44" s="105"/>
      <c r="AR44" s="105"/>
      <c r="AS44" s="8"/>
      <c r="AT44" s="101"/>
      <c r="AU44" s="101"/>
      <c r="AV44" s="101"/>
      <c r="AW44" s="101"/>
      <c r="AX44" s="101"/>
      <c r="AY44" s="101"/>
      <c r="AZ44" s="101"/>
      <c r="BA44" s="101"/>
      <c r="BB44" s="101"/>
      <c r="BC44" s="101"/>
      <c r="BD44" s="101"/>
      <c r="BE44" s="8"/>
      <c r="BF44" s="106"/>
      <c r="BG44" s="106"/>
      <c r="BH44" s="106"/>
      <c r="BI44" s="106"/>
      <c r="BJ44" s="106"/>
      <c r="BK44" s="106"/>
      <c r="BL44" s="106"/>
      <c r="BM44" s="106"/>
      <c r="BN44" s="106"/>
    </row>
    <row r="45" spans="1:67">
      <c r="A45" s="2" t="s">
        <v>40</v>
      </c>
      <c r="B45" s="416"/>
      <c r="C45" s="416"/>
      <c r="D45" s="416"/>
      <c r="E45" s="416"/>
      <c r="F45" s="416"/>
      <c r="I45" s="102"/>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0"/>
      <c r="BF45" s="100"/>
      <c r="BG45" s="100"/>
      <c r="BH45" s="100"/>
      <c r="BI45" s="100"/>
      <c r="BJ45" s="100"/>
      <c r="BK45" s="100"/>
      <c r="BL45" s="100"/>
      <c r="BM45" s="100"/>
      <c r="BN45" s="100"/>
    </row>
    <row r="46" spans="1:67">
      <c r="A46" s="2" t="s">
        <v>41</v>
      </c>
      <c r="B46" s="416"/>
      <c r="C46" s="416"/>
      <c r="D46" s="416"/>
      <c r="E46" s="416"/>
      <c r="F46" s="416"/>
      <c r="I46" s="102"/>
      <c r="J46" s="8"/>
      <c r="K46" s="101"/>
      <c r="L46" s="101"/>
      <c r="M46" s="101"/>
      <c r="N46" s="101"/>
      <c r="O46" s="101"/>
      <c r="P46" s="101"/>
      <c r="Q46" s="101"/>
      <c r="R46" s="101"/>
      <c r="S46" s="101"/>
      <c r="T46" s="101"/>
      <c r="U46" s="101"/>
      <c r="V46" s="8"/>
      <c r="W46" s="102"/>
      <c r="X46" s="102"/>
      <c r="Y46" s="102"/>
      <c r="Z46" s="102"/>
      <c r="AA46" s="102"/>
      <c r="AB46" s="102"/>
      <c r="AC46" s="102"/>
      <c r="AD46" s="102"/>
      <c r="AE46" s="102"/>
      <c r="AF46" s="102"/>
      <c r="AG46" s="8"/>
      <c r="AH46" s="102"/>
      <c r="AI46" s="102"/>
      <c r="AJ46" s="102"/>
      <c r="AK46" s="102"/>
      <c r="AL46" s="102"/>
      <c r="AM46" s="102"/>
      <c r="AN46" s="102"/>
      <c r="AO46" s="102"/>
      <c r="AP46" s="102"/>
      <c r="AQ46" s="102"/>
      <c r="AR46" s="102"/>
      <c r="AS46" s="8"/>
      <c r="AT46" s="102"/>
      <c r="AU46" s="102"/>
      <c r="AV46" s="102"/>
      <c r="AW46" s="102"/>
      <c r="AX46" s="102"/>
      <c r="AY46" s="102"/>
      <c r="AZ46" s="102"/>
      <c r="BA46" s="102"/>
      <c r="BB46" s="102"/>
      <c r="BC46" s="102"/>
      <c r="BD46" s="102"/>
      <c r="BE46" s="8"/>
      <c r="BF46" s="103"/>
      <c r="BG46" s="103"/>
      <c r="BH46" s="103"/>
      <c r="BI46" s="103"/>
      <c r="BJ46" s="103"/>
      <c r="BK46" s="103"/>
      <c r="BL46" s="103"/>
      <c r="BM46" s="103"/>
      <c r="BN46" s="103"/>
    </row>
    <row r="47" spans="1:67" ht="30">
      <c r="A47" s="2" t="s">
        <v>42</v>
      </c>
      <c r="B47" s="416"/>
      <c r="C47" s="416"/>
      <c r="D47" s="416"/>
      <c r="E47" s="416"/>
      <c r="F47" s="416"/>
    </row>
    <row r="48" spans="1:67" ht="30">
      <c r="A48" s="2" t="s">
        <v>43</v>
      </c>
      <c r="B48" s="416"/>
      <c r="C48" s="416"/>
      <c r="D48" s="416"/>
      <c r="E48" s="416"/>
      <c r="F48" s="416"/>
    </row>
    <row r="51" spans="1:64" customFormat="1" ht="19.7" customHeight="1">
      <c r="A51" s="370" t="s">
        <v>80</v>
      </c>
      <c r="B51" s="371"/>
      <c r="C51" s="371"/>
      <c r="D51" s="371"/>
      <c r="E51" s="371"/>
      <c r="F51" s="371"/>
      <c r="G51" s="371"/>
      <c r="H51" s="371"/>
      <c r="I51" s="92"/>
      <c r="J51" s="92"/>
      <c r="K51" s="92"/>
      <c r="L51" s="92"/>
      <c r="M51" s="92"/>
      <c r="N51" s="92"/>
      <c r="O51" s="92"/>
      <c r="P51" s="92"/>
      <c r="Q51" s="92"/>
      <c r="R51" s="92"/>
      <c r="S51" s="92"/>
      <c r="T51" s="1"/>
    </row>
    <row r="52" spans="1:64" customFormat="1">
      <c r="A52" s="360" t="s">
        <v>110</v>
      </c>
      <c r="B52" s="360"/>
      <c r="C52" s="360"/>
      <c r="D52" s="360"/>
    </row>
    <row r="53" spans="1:64" customFormat="1"/>
    <row r="54" spans="1:64" customFormat="1">
      <c r="A54" s="22" t="s">
        <v>55</v>
      </c>
      <c r="B54" s="288">
        <f ca="1">IF(AND($B$4&lt;&gt;"",$B$5&lt;&gt;""),IF(SUMPRODUCT(([1]!Date=$B$4)*([1]!Time=$B$5)*ROW([1]!Date))&lt;&gt;0,(INDEX([1]!ME1SYSOIL,SUMPRODUCT(([1]!Date=$B$4)*([1]!Time=$B$5)*ROW([1]!Date))-3)),""),"")</f>
        <v>0</v>
      </c>
      <c r="C54" s="22" t="s">
        <v>115</v>
      </c>
      <c r="D54" s="289">
        <f ca="1">IF(AND($B$4&lt;&gt;"",$B$5&lt;&gt;""),IF(SUMPRODUCT(([1]!Date=$B$4)*([1]!Time=$B$5)*ROW([1]!Date))&lt;&gt;0,(INDEX([1]!ROBSYSOIL,SUMPRODUCT(([1]!Date=$B$4)*([1]!Time=$B$5)*ROW([1]!Date))-2)),""),"")</f>
        <v>88200</v>
      </c>
      <c r="E54" s="96"/>
      <c r="H54" s="2"/>
      <c r="I54" s="96"/>
    </row>
    <row r="55" spans="1:64" customFormat="1">
      <c r="A55" s="22" t="s">
        <v>56</v>
      </c>
      <c r="B55" s="288">
        <f ca="1">IF(AND($B$4&lt;&gt;"",$B$5&lt;&gt;""),IF(SUMPRODUCT(([1]!Date=$B$4)*([1]!Time=$B$5)*ROW([1]!Date))&lt;&gt;0,(INDEX([1]!ME2SYSOIL,SUMPRODUCT(([1]!Date=$B$4)*([1]!Time=$B$5)*ROW([1]!Date))-3)),""),"")</f>
        <v>0</v>
      </c>
      <c r="C55" s="22" t="s">
        <v>114</v>
      </c>
      <c r="D55" s="22"/>
      <c r="E55" s="96"/>
      <c r="H55" s="2"/>
      <c r="I55" s="96"/>
    </row>
    <row r="56" spans="1:64" customFormat="1">
      <c r="A56" s="22" t="s">
        <v>111</v>
      </c>
      <c r="B56" s="288">
        <f ca="1">IF(AND($B$4&lt;&gt;"",$B$5&lt;&gt;""),IF(SUMPRODUCT(([1]!Date=$B$4)*([1]!Time=$B$5)*ROW([1]!Date))&lt;&gt;0,(INDEX([1]!ME1CYLOIL,SUMPRODUCT(([1]!Date=$B$4)*([1]!Time=$B$5)*ROW([1]!Date))-3)),""),"")</f>
        <v>0</v>
      </c>
      <c r="C56" s="22" t="s">
        <v>113</v>
      </c>
      <c r="D56" s="289">
        <f ca="1">IF(AND($B$4&lt;&gt;"",$B$5&lt;&gt;""),IF(SUMPRODUCT(([1]!Date=$B$4)*([1]!Time=$B$5)*ROW([1]!Date))&lt;&gt;0,(INDEX([1]!ROBCYLOIL,SUMPRODUCT(([1]!Date=$B$4)*([1]!Time=$B$5)*ROW([1]!Date))-2)),""),"")</f>
        <v>87340</v>
      </c>
      <c r="E56" s="96"/>
      <c r="H56" s="2"/>
      <c r="I56" s="96"/>
    </row>
    <row r="57" spans="1:64" customFormat="1">
      <c r="A57" s="22" t="s">
        <v>112</v>
      </c>
      <c r="B57" s="288">
        <f ca="1">IF(AND($B$4&lt;&gt;"",$B$5&lt;&gt;""),IF(SUMPRODUCT(([1]!Date=$B$4)*([1]!Time=$B$5)*ROW([1]!Date))&lt;&gt;0,(INDEX([1]!ME2CYLOIL,SUMPRODUCT(([1]!Date=$B$4)*([1]!Time=$B$5)*ROW([1]!Date))-3)),""),"")</f>
        <v>0</v>
      </c>
      <c r="C57" s="22" t="s">
        <v>116</v>
      </c>
      <c r="D57" s="22"/>
      <c r="E57" s="96"/>
      <c r="H57" s="2"/>
      <c r="I57" s="96"/>
    </row>
    <row r="58" spans="1:64" customFormat="1"/>
    <row r="59" spans="1:64" customFormat="1">
      <c r="A59" s="97" t="s">
        <v>57</v>
      </c>
      <c r="B59" s="97"/>
      <c r="C59" s="97"/>
      <c r="D59" s="97"/>
      <c r="E59" s="97"/>
      <c r="F59" s="97"/>
      <c r="G59" s="97"/>
      <c r="H59" s="97"/>
      <c r="I59" s="98"/>
      <c r="J59" s="98"/>
      <c r="K59" s="98"/>
      <c r="L59" s="98"/>
      <c r="M59" s="98"/>
      <c r="N59" s="98"/>
      <c r="O59" s="98"/>
      <c r="P59" s="98"/>
      <c r="Q59" s="98"/>
      <c r="R59" s="98"/>
      <c r="S59" s="98"/>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row>
    <row r="60" spans="1:64" customFormat="1"/>
    <row r="61" spans="1:64" customFormat="1">
      <c r="A61" s="23" t="s">
        <v>117</v>
      </c>
      <c r="B61" s="354">
        <f ca="1">IF(AND($B$4&lt;&gt;"",$B$5&lt;&gt;""),IF(SUMPRODUCT(([1]!Date=$B$4)*([1]!Time=$B$5)*ROW([1]!Date))&lt;&gt;0,(INDEX([1]!ROBDISTW,SUMPRODUCT(([1]!Date=$B$4)*([1]!Time=$B$5)*ROW([1]!Date))-3)),""),"")</f>
        <v>325</v>
      </c>
      <c r="C61" s="354"/>
      <c r="D61" s="350" t="s">
        <v>118</v>
      </c>
      <c r="E61" s="352"/>
      <c r="F61" s="355">
        <f ca="1">IF(AND($B$4&lt;&gt;"",$B$5&lt;&gt;""),IF(SUMPRODUCT(([1]!Date=$B$4)*([1]!Time=$B$5)*ROW([1]!Date))&lt;&gt;0,(INDEX([1]!ROBFW,SUMPRODUCT(([1]!Date=$B$4)*([1]!Time=$B$5)*ROW([1]!Date))-3)),""),"")</f>
        <v>281</v>
      </c>
      <c r="G61" s="356"/>
      <c r="H61" s="356"/>
      <c r="I61" s="99"/>
    </row>
    <row r="62" spans="1:64" customFormat="1">
      <c r="A62" s="23" t="s">
        <v>58</v>
      </c>
      <c r="B62" s="359">
        <v>0</v>
      </c>
      <c r="C62" s="359"/>
      <c r="D62" s="350" t="s">
        <v>59</v>
      </c>
      <c r="E62" s="352"/>
      <c r="F62" s="350"/>
      <c r="G62" s="351"/>
      <c r="H62" s="351"/>
      <c r="I62" s="96"/>
    </row>
    <row r="63" spans="1:64" customFormat="1">
      <c r="A63" s="23" t="s">
        <v>60</v>
      </c>
      <c r="B63" s="354">
        <f ca="1">IF(AND($B$4&lt;&gt;"",$B$5&lt;&gt;""),IF(SUMPRODUCT(([1]!Date=$B$4)*([1]!Time=$B$5)*ROW([1]!Date))&lt;&gt;0,(INDEX([1]!DISTWPROD,SUMPRODUCT(([1]!Date=$B$4)*([1]!Time=$B$5)*ROW([1]!Date))-2)),""),"")</f>
        <v>0</v>
      </c>
      <c r="C63" s="354"/>
      <c r="D63" s="350" t="s">
        <v>61</v>
      </c>
      <c r="E63" s="352"/>
      <c r="F63" s="355">
        <f ca="1">IF(AND($B$4&lt;&gt;"",$B$5&lt;&gt;""),IF(SUMPRODUCT(([1]!Date=$B$4)*([1]!Time=$B$5)*ROW([1]!Date))&lt;&gt;0,(INDEX([1]!FWPROD,SUMPRODUCT(([1]!Date=$B$4)*([1]!Time=$B$5)*ROW([1]!Date))-3)),""),"")</f>
        <v>0</v>
      </c>
      <c r="G63" s="356"/>
      <c r="H63" s="356"/>
      <c r="I63" s="99"/>
    </row>
    <row r="64" spans="1:64" customFormat="1">
      <c r="A64" s="23" t="s">
        <v>119</v>
      </c>
      <c r="B64" s="354">
        <f ca="1">IF(AND($B$4&lt;&gt;"",$B$5&lt;&gt;""),IF(SUMPRODUCT(([1]!Date=$B$4)*([1]!Time=$B$5)*ROW([1]!Date))&lt;&gt;0,(INDEX([1]!DISTWCONS,SUMPRODUCT(([1]!Date=$B$4)*([1]!Time=$B$5)*ROW([1]!Date))-3)),""),"")</f>
        <v>0</v>
      </c>
      <c r="C64" s="354"/>
      <c r="D64" s="350" t="s">
        <v>121</v>
      </c>
      <c r="E64" s="352"/>
      <c r="F64" s="357">
        <f ca="1">IF(AND($B$4&lt;&gt;"",$B$5&lt;&gt;""),IF(SUMPRODUCT(([1]!Date=$B$4)*([1]!Time=$B$5)*ROW([1]!Date))&lt;&gt;0,(INDEX([1]!FWCONS,SUMPRODUCT(([1]!Date=$B$4)*([1]!Time=$B$5)*ROW([1]!Date))-2)),""),"")</f>
        <v>281</v>
      </c>
      <c r="G64" s="358"/>
      <c r="H64" s="358"/>
      <c r="I64" s="96"/>
    </row>
    <row r="65" spans="1:19" customFormat="1">
      <c r="A65" s="350" t="s">
        <v>62</v>
      </c>
      <c r="B65" s="351"/>
      <c r="C65" s="352"/>
      <c r="D65" s="353"/>
      <c r="E65" s="353"/>
      <c r="F65" s="350"/>
      <c r="G65" s="351"/>
      <c r="H65" s="351"/>
      <c r="I65" s="96"/>
    </row>
    <row r="66" spans="1:19" customFormat="1"/>
    <row r="67" spans="1:19" customFormat="1">
      <c r="A67" s="97" t="s">
        <v>120</v>
      </c>
      <c r="B67" s="97"/>
      <c r="C67" s="97"/>
      <c r="D67" s="97"/>
      <c r="E67" s="97"/>
      <c r="F67" s="97"/>
      <c r="G67" s="97"/>
      <c r="H67" s="97"/>
      <c r="I67" s="98"/>
      <c r="J67" s="98"/>
      <c r="K67" s="98"/>
      <c r="L67" s="98"/>
      <c r="M67" s="98"/>
      <c r="N67" s="98"/>
      <c r="O67" s="98"/>
      <c r="P67" s="98"/>
      <c r="Q67" s="98"/>
      <c r="R67" s="98"/>
      <c r="S67" s="98"/>
    </row>
    <row r="68" spans="1:19" customFormat="1"/>
    <row r="69" spans="1:19" customFormat="1">
      <c r="A69" s="350" t="s">
        <v>63</v>
      </c>
      <c r="B69" s="352"/>
      <c r="C69" s="288">
        <f ca="1">IF(AND($B$4&lt;&gt;"",$B$5&lt;&gt;""),IF(SUMPRODUCT(([1]!Date=$B$4)*([1]!Time=$B$5)*ROW([1]!Date))&lt;&gt;0,(INDEX([1]!ROBLNGM3,SUMPRODUCT(([1]!Date=$B$4)*([1]!Time=$B$5)*ROW([1]!Date))-3)),""),"")</f>
        <v>1796.9148624412037</v>
      </c>
    </row>
  </sheetData>
  <mergeCells count="254">
    <mergeCell ref="A1:G1"/>
    <mergeCell ref="B41:B48"/>
    <mergeCell ref="C42:F48"/>
    <mergeCell ref="A30:G30"/>
    <mergeCell ref="B11:B17"/>
    <mergeCell ref="D4:D10"/>
    <mergeCell ref="A40:G40"/>
    <mergeCell ref="A27:G27"/>
    <mergeCell ref="A19:G19"/>
    <mergeCell ref="B6:B9"/>
    <mergeCell ref="B20:B21"/>
    <mergeCell ref="B23:B24"/>
    <mergeCell ref="AO6:AT6"/>
    <mergeCell ref="AW6:AY6"/>
    <mergeCell ref="BA6:BE6"/>
    <mergeCell ref="BG6:BI6"/>
    <mergeCell ref="BJ6:BO6"/>
    <mergeCell ref="I3:BO3"/>
    <mergeCell ref="I4:BO4"/>
    <mergeCell ref="I5:L10"/>
    <mergeCell ref="R5:Z5"/>
    <mergeCell ref="AA5:AF5"/>
    <mergeCell ref="AG5:AM5"/>
    <mergeCell ref="AN5:AU5"/>
    <mergeCell ref="AV5:AY5"/>
    <mergeCell ref="AZ5:BE5"/>
    <mergeCell ref="BF5:BI5"/>
    <mergeCell ref="BJ5:BO5"/>
    <mergeCell ref="R6:U6"/>
    <mergeCell ref="V6:Z6"/>
    <mergeCell ref="AB6:AF6"/>
    <mergeCell ref="AH6:AL6"/>
    <mergeCell ref="R9:U10"/>
    <mergeCell ref="V9:Z9"/>
    <mergeCell ref="AA9:AF9"/>
    <mergeCell ref="AG9:AM9"/>
    <mergeCell ref="AN9:AU9"/>
    <mergeCell ref="AV7:AY8"/>
    <mergeCell ref="AZ7:BE8"/>
    <mergeCell ref="BF7:BI8"/>
    <mergeCell ref="BJ7:BO8"/>
    <mergeCell ref="W8:Z8"/>
    <mergeCell ref="R7:U8"/>
    <mergeCell ref="V7:Z7"/>
    <mergeCell ref="AA7:AF8"/>
    <mergeCell ref="AG7:AM8"/>
    <mergeCell ref="AN7:AU8"/>
    <mergeCell ref="AV9:AY9"/>
    <mergeCell ref="AZ9:BE9"/>
    <mergeCell ref="BF9:BI10"/>
    <mergeCell ref="BJ9:BO10"/>
    <mergeCell ref="W10:Z10"/>
    <mergeCell ref="AB10:AF10"/>
    <mergeCell ref="AH10:AL10"/>
    <mergeCell ref="AO10:AT10"/>
    <mergeCell ref="AW10:AY10"/>
    <mergeCell ref="BA10:BE10"/>
    <mergeCell ref="AN11:AU11"/>
    <mergeCell ref="AV11:AY11"/>
    <mergeCell ref="AZ11:BE11"/>
    <mergeCell ref="BF11:BI11"/>
    <mergeCell ref="BJ11:BO11"/>
    <mergeCell ref="I11:L16"/>
    <mergeCell ref="R11:Z11"/>
    <mergeCell ref="AA11:AF11"/>
    <mergeCell ref="AG11:AM11"/>
    <mergeCell ref="R12:U12"/>
    <mergeCell ref="V12:Z12"/>
    <mergeCell ref="AB12:AF12"/>
    <mergeCell ref="R13:U14"/>
    <mergeCell ref="V13:Z13"/>
    <mergeCell ref="AA13:AF14"/>
    <mergeCell ref="AG13:AM14"/>
    <mergeCell ref="W14:Z14"/>
    <mergeCell ref="R15:U16"/>
    <mergeCell ref="V15:Z15"/>
    <mergeCell ref="AN13:AU14"/>
    <mergeCell ref="AV13:AY14"/>
    <mergeCell ref="AZ13:BE14"/>
    <mergeCell ref="BF13:BI14"/>
    <mergeCell ref="BJ13:BO14"/>
    <mergeCell ref="AO12:AT12"/>
    <mergeCell ref="AW12:AY12"/>
    <mergeCell ref="BA12:BE12"/>
    <mergeCell ref="BG12:BI12"/>
    <mergeCell ref="BF15:BI16"/>
    <mergeCell ref="BJ15:BO16"/>
    <mergeCell ref="M16:P16"/>
    <mergeCell ref="W16:Z16"/>
    <mergeCell ref="AB16:AF16"/>
    <mergeCell ref="AH16:AL16"/>
    <mergeCell ref="AO16:AT16"/>
    <mergeCell ref="AW16:AY16"/>
    <mergeCell ref="BA16:BE16"/>
    <mergeCell ref="AA15:AF15"/>
    <mergeCell ref="AG15:AM15"/>
    <mergeCell ref="AN15:AU15"/>
    <mergeCell ref="AV15:AY15"/>
    <mergeCell ref="AZ15:BE15"/>
    <mergeCell ref="AN17:AU17"/>
    <mergeCell ref="AV17:AY17"/>
    <mergeCell ref="AZ17:BE17"/>
    <mergeCell ref="BF17:BI17"/>
    <mergeCell ref="BJ17:BO17"/>
    <mergeCell ref="I17:L22"/>
    <mergeCell ref="R17:Z17"/>
    <mergeCell ref="AA17:AF17"/>
    <mergeCell ref="AG17:AM17"/>
    <mergeCell ref="R18:U18"/>
    <mergeCell ref="V18:Z18"/>
    <mergeCell ref="AB18:AF18"/>
    <mergeCell ref="AH18:AL18"/>
    <mergeCell ref="R19:U20"/>
    <mergeCell ref="V19:Z19"/>
    <mergeCell ref="AA19:AF20"/>
    <mergeCell ref="AG19:AM20"/>
    <mergeCell ref="W20:Z20"/>
    <mergeCell ref="R21:U22"/>
    <mergeCell ref="V21:Z21"/>
    <mergeCell ref="AN19:AU20"/>
    <mergeCell ref="AV19:AY20"/>
    <mergeCell ref="AZ19:BE20"/>
    <mergeCell ref="BF19:BI20"/>
    <mergeCell ref="BJ19:BO20"/>
    <mergeCell ref="AO18:AT18"/>
    <mergeCell ref="AW18:AY18"/>
    <mergeCell ref="BA18:BE18"/>
    <mergeCell ref="BG18:BI18"/>
    <mergeCell ref="BK18:BO18"/>
    <mergeCell ref="BF21:BI22"/>
    <mergeCell ref="BJ21:BO22"/>
    <mergeCell ref="M22:P22"/>
    <mergeCell ref="W22:Z22"/>
    <mergeCell ref="AB22:AF22"/>
    <mergeCell ref="AH22:AL22"/>
    <mergeCell ref="AO22:AT22"/>
    <mergeCell ref="AW22:AY22"/>
    <mergeCell ref="BA22:BE22"/>
    <mergeCell ref="AA21:AF21"/>
    <mergeCell ref="AG21:AM21"/>
    <mergeCell ref="AN21:AU21"/>
    <mergeCell ref="AV21:AY21"/>
    <mergeCell ref="AZ21:BE21"/>
    <mergeCell ref="AN23:AU23"/>
    <mergeCell ref="AV23:AY23"/>
    <mergeCell ref="AZ23:BE23"/>
    <mergeCell ref="BF23:BI23"/>
    <mergeCell ref="BJ23:BO23"/>
    <mergeCell ref="I23:L28"/>
    <mergeCell ref="R23:Z23"/>
    <mergeCell ref="AA23:AF23"/>
    <mergeCell ref="AG23:AM23"/>
    <mergeCell ref="R24:U24"/>
    <mergeCell ref="V24:Z24"/>
    <mergeCell ref="AB24:AF24"/>
    <mergeCell ref="R25:U26"/>
    <mergeCell ref="V25:Z25"/>
    <mergeCell ref="AA25:AF26"/>
    <mergeCell ref="AG25:AM26"/>
    <mergeCell ref="W26:Z26"/>
    <mergeCell ref="R27:U28"/>
    <mergeCell ref="V27:Z27"/>
    <mergeCell ref="AN25:AU26"/>
    <mergeCell ref="AV25:AY26"/>
    <mergeCell ref="AZ25:BE26"/>
    <mergeCell ref="BF25:BI26"/>
    <mergeCell ref="BJ25:BO26"/>
    <mergeCell ref="AO24:AT24"/>
    <mergeCell ref="AW24:AY24"/>
    <mergeCell ref="BA24:BE24"/>
    <mergeCell ref="BG24:BI24"/>
    <mergeCell ref="BK24:BO24"/>
    <mergeCell ref="BF27:BI28"/>
    <mergeCell ref="BJ27:BO28"/>
    <mergeCell ref="M28:P28"/>
    <mergeCell ref="W28:Z28"/>
    <mergeCell ref="AB28:AF28"/>
    <mergeCell ref="AH28:AL28"/>
    <mergeCell ref="AO28:AT28"/>
    <mergeCell ref="AW28:AY28"/>
    <mergeCell ref="BA28:BE28"/>
    <mergeCell ref="AA27:AF27"/>
    <mergeCell ref="AG27:AM27"/>
    <mergeCell ref="AN27:AU27"/>
    <mergeCell ref="AV27:AY27"/>
    <mergeCell ref="AZ27:BE27"/>
    <mergeCell ref="BJ29:BO29"/>
    <mergeCell ref="I29:L34"/>
    <mergeCell ref="M29:Q33"/>
    <mergeCell ref="R29:Z29"/>
    <mergeCell ref="AA29:AF29"/>
    <mergeCell ref="AG29:AM29"/>
    <mergeCell ref="R30:U30"/>
    <mergeCell ref="V30:Z30"/>
    <mergeCell ref="AB30:AF30"/>
    <mergeCell ref="AH30:AL30"/>
    <mergeCell ref="R31:U32"/>
    <mergeCell ref="V31:Z31"/>
    <mergeCell ref="AA31:AF32"/>
    <mergeCell ref="AG31:AM32"/>
    <mergeCell ref="W32:Z32"/>
    <mergeCell ref="R33:U34"/>
    <mergeCell ref="V33:Z33"/>
    <mergeCell ref="AV33:AY33"/>
    <mergeCell ref="AZ33:BE33"/>
    <mergeCell ref="AN31:AU32"/>
    <mergeCell ref="BP6:BP8"/>
    <mergeCell ref="BP12:BP14"/>
    <mergeCell ref="BJ12:BO12"/>
    <mergeCell ref="A51:H51"/>
    <mergeCell ref="BF33:BI34"/>
    <mergeCell ref="BJ33:BO34"/>
    <mergeCell ref="M34:P34"/>
    <mergeCell ref="W34:Z34"/>
    <mergeCell ref="AB34:AF34"/>
    <mergeCell ref="AH34:AL34"/>
    <mergeCell ref="AO34:AT34"/>
    <mergeCell ref="AW34:AY34"/>
    <mergeCell ref="BA34:BE34"/>
    <mergeCell ref="AA33:AF33"/>
    <mergeCell ref="AG33:AM33"/>
    <mergeCell ref="AN33:AU33"/>
    <mergeCell ref="AV31:AY32"/>
    <mergeCell ref="AZ31:BE32"/>
    <mergeCell ref="BF31:BI32"/>
    <mergeCell ref="BJ31:BO32"/>
    <mergeCell ref="AO30:AT30"/>
    <mergeCell ref="AW30:AY30"/>
    <mergeCell ref="BA30:BE30"/>
    <mergeCell ref="BG30:BI30"/>
    <mergeCell ref="BP17:BP19"/>
    <mergeCell ref="A65:C65"/>
    <mergeCell ref="D65:E65"/>
    <mergeCell ref="A69:B69"/>
    <mergeCell ref="F65:H65"/>
    <mergeCell ref="D63:E63"/>
    <mergeCell ref="D64:E64"/>
    <mergeCell ref="B63:C63"/>
    <mergeCell ref="B64:C64"/>
    <mergeCell ref="F63:H63"/>
    <mergeCell ref="F64:H64"/>
    <mergeCell ref="D61:E61"/>
    <mergeCell ref="D62:E62"/>
    <mergeCell ref="B61:C61"/>
    <mergeCell ref="B62:C62"/>
    <mergeCell ref="F61:H61"/>
    <mergeCell ref="F62:H62"/>
    <mergeCell ref="A52:D52"/>
    <mergeCell ref="F20:F24"/>
    <mergeCell ref="BK30:BO30"/>
    <mergeCell ref="AN29:AU29"/>
    <mergeCell ref="AV29:AY29"/>
    <mergeCell ref="AZ29:BE29"/>
    <mergeCell ref="BF29:BI29"/>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15DE1-DAFC-4C5A-AFAB-F89B62585657}">
  <dimension ref="A1:P28"/>
  <sheetViews>
    <sheetView topLeftCell="A13" workbookViewId="0">
      <selection activeCell="F42" sqref="F42"/>
    </sheetView>
  </sheetViews>
  <sheetFormatPr defaultColWidth="12" defaultRowHeight="20.100000000000001" customHeight="1"/>
  <cols>
    <col min="1" max="1" width="44.28515625" customWidth="1"/>
    <col min="2" max="2" width="11.7109375" style="57" customWidth="1"/>
    <col min="6" max="6" width="23.140625" customWidth="1"/>
    <col min="7" max="7" width="5.7109375" customWidth="1"/>
    <col min="13" max="13" width="14.5703125" customWidth="1"/>
    <col min="14" max="14" width="63.5703125" customWidth="1"/>
    <col min="15" max="15" width="24" customWidth="1"/>
    <col min="16" max="16" width="24.7109375" customWidth="1"/>
    <col min="17" max="17" width="35.42578125" customWidth="1"/>
    <col min="18" max="18" width="39.140625" customWidth="1"/>
    <col min="19" max="19" width="34.5703125" customWidth="1"/>
  </cols>
  <sheetData>
    <row r="1" spans="1:11" ht="20.100000000000001" customHeight="1">
      <c r="A1" s="426" t="s">
        <v>131</v>
      </c>
      <c r="C1" s="293" t="s">
        <v>383</v>
      </c>
      <c r="D1" s="294">
        <f>'VESLINK '!B4</f>
        <v>45224</v>
      </c>
    </row>
    <row r="2" spans="1:11" ht="20.100000000000001" customHeight="1">
      <c r="A2" s="426"/>
      <c r="C2" s="293" t="s">
        <v>384</v>
      </c>
      <c r="D2" s="295">
        <f>'VESLINK '!B5</f>
        <v>0.5</v>
      </c>
    </row>
    <row r="3" spans="1:11" ht="20.100000000000001" customHeight="1">
      <c r="A3" s="426"/>
    </row>
    <row r="4" spans="1:11" ht="20.100000000000001" customHeight="1" thickBot="1">
      <c r="A4" s="42"/>
    </row>
    <row r="5" spans="1:11" ht="20.100000000000001" customHeight="1" thickBot="1">
      <c r="A5" s="427" t="s">
        <v>132</v>
      </c>
      <c r="B5" s="428"/>
      <c r="C5" s="428"/>
      <c r="D5" s="429"/>
      <c r="F5" s="430" t="s">
        <v>133</v>
      </c>
      <c r="G5" s="431"/>
      <c r="H5" s="431"/>
      <c r="I5" s="431"/>
      <c r="J5" s="431"/>
      <c r="K5" s="432"/>
    </row>
    <row r="6" spans="1:11" ht="20.100000000000001" customHeight="1" thickBot="1">
      <c r="A6" s="25" t="s">
        <v>127</v>
      </c>
      <c r="B6" s="58" t="s">
        <v>128</v>
      </c>
      <c r="C6" s="25" t="s">
        <v>134</v>
      </c>
      <c r="D6" s="25" t="s">
        <v>135</v>
      </c>
      <c r="E6" s="31"/>
      <c r="F6" s="34" t="s">
        <v>127</v>
      </c>
      <c r="G6" s="34" t="s">
        <v>128</v>
      </c>
      <c r="H6" s="34" t="s">
        <v>134</v>
      </c>
      <c r="I6" s="34" t="s">
        <v>135</v>
      </c>
      <c r="J6" s="34" t="s">
        <v>136</v>
      </c>
      <c r="K6" s="34" t="s">
        <v>137</v>
      </c>
    </row>
    <row r="7" spans="1:11" ht="20.100000000000001" customHeight="1" thickBot="1">
      <c r="A7" s="26" t="s">
        <v>146</v>
      </c>
      <c r="B7" s="27" t="s">
        <v>139</v>
      </c>
      <c r="C7" s="290">
        <f ca="1">IF(AND($D$1&lt;&gt;"",$D$2&lt;&gt;""),IF(SUMPRODUCT(([1]!Date=$D$1)*([1]!Time=$D$2)*ROW([1]!Date))&lt;&gt;0,(INDEX([1]!ME1RTIM,SUMPRODUCT(([1]!Date=$D$1)*([1]!Time=$D$2)*ROW([1]!Date))-3)),""),"")</f>
        <v>25.399999999999636</v>
      </c>
      <c r="D7" s="290">
        <f ca="1">IF(AND($D$1&lt;&gt;"",$D$2&lt;&gt;""),IF(SUMPRODUCT(([1]!Date=$D$1)*([1]!Time=$D$2)*ROW([1]!Date))&lt;&gt;0,(INDEX([1]!ME1RTIM,SUMPRODUCT(([1]!Date=$D$1)*([1]!Time=$D$2)*ROW([1]!Date))-3)),""),"")</f>
        <v>25.399999999999636</v>
      </c>
      <c r="E7" s="30"/>
      <c r="F7" s="35" t="s">
        <v>138</v>
      </c>
      <c r="G7" s="36" t="s">
        <v>139</v>
      </c>
      <c r="H7" s="298"/>
      <c r="I7" s="298">
        <f ca="1">IF(AND($D$1&lt;&gt;"",$D$2&lt;&gt;""),IF(SUMPRODUCT(([1]!Date=$D$1)*([1]!Time=$D$2)*ROW([1]!Date))&lt;&gt;0,(INDEX([1]!GEN2Rhrs,SUMPRODUCT(([1]!Date=$D$1)*([1]!Time=$D$2)*ROW([1]!Date))-3)),""),"")</f>
        <v>25</v>
      </c>
      <c r="J7" s="298">
        <f ca="1">IF(AND($D$1&lt;&gt;"",$D$2&lt;&gt;""),IF(SUMPRODUCT(([1]!Date=$D$1)*([1]!Time=$D$2)*ROW([1]!Date))&lt;&gt;0,(INDEX([1]!GEN3Rhrs,SUMPRODUCT(([1]!Date=$D$1)*([1]!Time=$D$2)*ROW([1]!Date))-3)),""),"")</f>
        <v>0</v>
      </c>
      <c r="K7" s="298">
        <f ca="1">IF(AND($D$1&lt;&gt;"",$D$2&lt;&gt;""),IF(SUMPRODUCT(([1]!Date=$D$1)*([1]!Time=$D$2)*ROW([1]!Date))&lt;&gt;0,(INDEX([1]!GEN4Rhrs,SUMPRODUCT(([1]!Date=$D$1)*([1]!Time=$D$2)*ROW([1]!Date))-3)),""),"")</f>
        <v>0</v>
      </c>
    </row>
    <row r="8" spans="1:11" ht="20.100000000000001" customHeight="1" thickBot="1">
      <c r="A8" s="28" t="s">
        <v>147</v>
      </c>
      <c r="B8" s="29" t="s">
        <v>141</v>
      </c>
      <c r="C8" s="291">
        <f ca="1">IF(AND($D$1&lt;&gt;"",$D$2&lt;&gt;""),IF(SUMPRODUCT(([1]!Date=$D$1)*([1]!Time=$D$2)*ROW([1]!Date))&lt;&gt;0,(INDEX([1]!ME1PALKWh,SUMPRODUCT(([1]!Date=$D$1)*([1]!Time=$D$2)*ROW([1]!Date))-3)),""),"")</f>
        <v>201828.39999999711</v>
      </c>
      <c r="D8" s="290">
        <f ca="1">IF(AND($D$1&lt;&gt;"",$D$2&lt;&gt;""),IF(SUMPRODUCT(([1]!Date=$D$1)*([1]!Time=$D$2)*ROW([1]!Date))&lt;&gt;0,(INDEX([1]!ME2PALKWh,SUMPRODUCT(([1]!Date=$D$1)*([1]!Time=$D$2)*ROW([1]!Date))-3)),""),"")</f>
        <v>209458.69999999399</v>
      </c>
      <c r="E8" s="297"/>
      <c r="F8" s="38" t="s">
        <v>140</v>
      </c>
      <c r="G8" s="39" t="s">
        <v>141</v>
      </c>
      <c r="H8" s="298">
        <f ca="1">IF(AND($D$1&lt;&gt;"",$D$2&lt;&gt;""),IF(SUMPRODUCT(([1]!Date=$D$1)*([1]!Time=$D$2)*ROW([1]!Date))&lt;&gt;0,(INDEX([1]!GEN1KWH,SUMPRODUCT(([1]!Date=$D$1)*([1]!Time=$D$2)*ROW([1]!Date))-3)),""),"")</f>
        <v>73</v>
      </c>
      <c r="I8" s="298">
        <f ca="1">IF(AND($D$1&lt;&gt;"",$D$2&lt;&gt;""),IF(SUMPRODUCT(([1]!Date=$D$1)*([1]!Time=$D$2)*ROW([1]!Date))&lt;&gt;0,(INDEX([1]!GEN2KWH,SUMPRODUCT(([1]!Date=$D$1)*([1]!Time=$D$2)*ROW([1]!Date))-3)),""),"")</f>
        <v>52812</v>
      </c>
      <c r="J8" s="298">
        <f ca="1">IF(AND($D$1&lt;&gt;"",$D$2&lt;&gt;""),IF(SUMPRODUCT(([1]!Date=$D$1)*([1]!Time=$D$2)*ROW([1]!Date))&lt;&gt;0,(INDEX([1]!GEN3KWH,SUMPRODUCT(([1]!Date=$D$1)*([1]!Time=$D$2)*ROW([1]!Date))-3)),""),"")</f>
        <v>50</v>
      </c>
      <c r="K8" s="298">
        <f ca="1">IF(AND($D$1&lt;&gt;"",$D$2&lt;&gt;""),IF(SUMPRODUCT(([1]!Date=$D$1)*([1]!Time=$D$2)*ROW([1]!Date))&lt;&gt;0,(INDEX([1]!GEN4KWH,SUMPRODUCT(([1]!Date=$D$1)*([1]!Time=$D$2)*ROW([1]!Date))-3)),""),"")</f>
        <v>0</v>
      </c>
    </row>
    <row r="9" spans="1:11" ht="20.100000000000001" customHeight="1" thickBot="1">
      <c r="A9" s="26" t="s">
        <v>148</v>
      </c>
      <c r="B9" s="27" t="s">
        <v>149</v>
      </c>
      <c r="C9" s="290">
        <f ca="1">IF(AND($D$1&lt;&gt;"",$D$2&lt;&gt;""),IF(SUMPRODUCT(([1]!Date=$D$1)*([1]!Time=$D$2)*ROW([1]!Date))&lt;&gt;0,(INDEX([1]!ME1LOGREV,SUMPRODUCT(([1]!Date=$D$1)*([1]!Time=$D$2)*ROW([1]!Date))-3)),""),"")</f>
        <v>100960</v>
      </c>
      <c r="D9" s="291">
        <f ca="1">IF(AND($D$1&lt;&gt;"",$D$2&lt;&gt;""),IF(SUMPRODUCT(([1]!Date=$D$1)*([1]!Time=$D$2)*ROW([1]!Date))&lt;&gt;0,(INDEX([1]!ME2LOGREV,SUMPRODUCT(([1]!Date=$D$1)*([1]!Time=$D$2)*ROW([1]!Date))-3)),""),"")</f>
        <v>101810</v>
      </c>
      <c r="E9" s="30"/>
      <c r="F9" s="35" t="s">
        <v>142</v>
      </c>
      <c r="G9" s="36" t="s">
        <v>143</v>
      </c>
      <c r="H9" s="40"/>
      <c r="I9" s="40" t="s">
        <v>385</v>
      </c>
      <c r="J9" s="40" t="s">
        <v>385</v>
      </c>
      <c r="K9" s="40"/>
    </row>
    <row r="10" spans="1:11" ht="20.100000000000001" customHeight="1" thickBot="1">
      <c r="A10" s="28" t="s">
        <v>150</v>
      </c>
      <c r="B10" s="29" t="s">
        <v>143</v>
      </c>
      <c r="C10" s="296">
        <f ca="1">IF(AND($D$1&lt;&gt;"",$D$2&lt;&gt;""),IF(SUMPRODUCT(([1]!Date=$D$1)*([1]!Time=$D$2)*ROW([1]!Date))&lt;&gt;0,(INDEX([1]!ME1MCR,SUMPRODUCT(([1]!Date=$D$1)*([1]!Time=$D$2)*ROW([1]!Date))-3)),""),"")</f>
        <v>70</v>
      </c>
      <c r="D10" s="290">
        <f ca="1">IF(AND($D$1&lt;&gt;"",$D$2&lt;&gt;""),IF(SUMPRODUCT(([1]!Date=$D$1)*([1]!Time=$D$2)*ROW([1]!Date))&lt;&gt;0,(INDEX([1]!ME2MCR,SUMPRODUCT(([1]!Date=$D$1)*([1]!Time=$D$2)*ROW([1]!Date))-3)),""),"")</f>
        <v>72.900000000000006</v>
      </c>
      <c r="E10" s="30"/>
      <c r="F10" s="38" t="s">
        <v>144</v>
      </c>
      <c r="G10" s="39" t="s">
        <v>145</v>
      </c>
      <c r="H10" s="40"/>
      <c r="I10" s="40" t="s">
        <v>385</v>
      </c>
      <c r="J10" s="40" t="s">
        <v>385</v>
      </c>
      <c r="K10" s="40"/>
    </row>
    <row r="11" spans="1:11" ht="20.100000000000001" customHeight="1" thickBot="1">
      <c r="A11" s="26" t="s">
        <v>151</v>
      </c>
      <c r="B11" s="27" t="s">
        <v>145</v>
      </c>
      <c r="C11" s="290">
        <f ca="1">IF(AND($D$1&lt;&gt;"",$D$2&lt;&gt;""),IF(SUMPRODUCT(([1]!Date=$D$1)*([1]!Time=$D$2)*ROW([1]!Date))&lt;&gt;0,(INDEX([1]!ME1AVERPWR,SUMPRODUCT(([1]!Date=$D$1)*([1]!Time=$D$2)*ROW([1]!Date))-3)),""),"")</f>
        <v>7946</v>
      </c>
      <c r="D11" s="290">
        <f ca="1">IF(AND($D$1&lt;&gt;"",$D$2&lt;&gt;""),IF(SUMPRODUCT(([1]!Date=$D$1)*([1]!Time=$D$2)*ROW([1]!Date))&lt;&gt;0,(INDEX([1]!ME2AVERPWR,SUMPRODUCT(([1]!Date=$D$1)*([1]!Time=$D$2)*ROW([1]!Date))-3)),""),"")</f>
        <v>8279</v>
      </c>
      <c r="E11" s="30"/>
    </row>
    <row r="12" spans="1:11" ht="20.100000000000001" customHeight="1" thickBot="1">
      <c r="A12" s="28" t="s">
        <v>152</v>
      </c>
      <c r="B12" s="29" t="s">
        <v>153</v>
      </c>
      <c r="C12" s="296">
        <f ca="1">IF(AND($D$1&lt;&gt;"",$D$2&lt;&gt;""),IF(SUMPRODUCT(([1]!Date=$D$1)*([1]!Time=$D$2)*ROW([1]!Date))&lt;&gt;0,(INDEX([1]!ME1RPM,SUMPRODUCT(([1]!Date=$D$1)*([1]!Time=$D$2)*ROW([1]!Date))-3)),""),"")</f>
        <v>66.24671916010594</v>
      </c>
      <c r="D12" s="296">
        <f ca="1">IF(AND($D$1&lt;&gt;"",$D$2&lt;&gt;""),IF(SUMPRODUCT(([1]!Date=$D$1)*([1]!Time=$D$2)*ROW([1]!Date))&lt;&gt;0,(INDEX([1]!ME2RPM,SUMPRODUCT(([1]!Date=$D$1)*([1]!Time=$D$2)*ROW([1]!Date))-3)),""),"")</f>
        <v>67.068511198947903</v>
      </c>
      <c r="E12" s="30"/>
    </row>
    <row r="13" spans="1:11" ht="20.100000000000001" customHeight="1" thickBot="1"/>
    <row r="14" spans="1:11" ht="20.100000000000001" customHeight="1" thickBot="1">
      <c r="A14" s="32" t="s">
        <v>154</v>
      </c>
      <c r="B14" s="59"/>
      <c r="C14" s="33"/>
      <c r="D14" s="33"/>
      <c r="F14" s="430" t="s">
        <v>157</v>
      </c>
      <c r="G14" s="431"/>
      <c r="H14" s="432"/>
    </row>
    <row r="15" spans="1:11" ht="20.100000000000001" customHeight="1" thickBot="1">
      <c r="A15" s="45" t="s">
        <v>127</v>
      </c>
      <c r="B15" s="60" t="s">
        <v>128</v>
      </c>
      <c r="C15" s="34" t="s">
        <v>134</v>
      </c>
      <c r="D15" s="34" t="s">
        <v>135</v>
      </c>
      <c r="F15" s="34" t="s">
        <v>127</v>
      </c>
      <c r="G15" s="34" t="s">
        <v>128</v>
      </c>
      <c r="H15" s="34" t="s">
        <v>129</v>
      </c>
    </row>
    <row r="16" spans="1:11" ht="20.100000000000001" customHeight="1" thickBot="1">
      <c r="A16" s="44" t="s">
        <v>162</v>
      </c>
      <c r="B16" s="43" t="s">
        <v>139</v>
      </c>
      <c r="C16" s="298">
        <f ca="1">IF(AND($D$1&lt;&gt;"",$D$2&lt;&gt;""),IF(SUMPRODUCT(([1]!Date=$D$1)*([1]!Time=$D$2)*ROW([1]!Date))&lt;&gt;0,(INDEX([1]!INCINRhrs,SUMPRODUCT(([1]!Date=$D$1)*([1]!Time=$D$2)*ROW([1]!Date))-3)),""),"")</f>
        <v>5</v>
      </c>
      <c r="D16" s="298">
        <f ca="1">IF(AND($D$1&lt;&gt;"",$D$2&lt;&gt;""),IF(SUMPRODUCT(([1]!Date=$D$1)*([1]!Time=$D$2)*ROW([1]!Date))&lt;&gt;0,(INDEX([1]!INCINRhrs,SUMPRODUCT(([1]!Date=$D$1)*([1]!Time=$D$2)*ROW([1]!Date))-3)),""),"")</f>
        <v>5</v>
      </c>
      <c r="F16" s="35" t="s">
        <v>158</v>
      </c>
      <c r="G16" s="36" t="s">
        <v>139</v>
      </c>
      <c r="H16" s="298" t="s">
        <v>388</v>
      </c>
    </row>
    <row r="17" spans="1:16" ht="20.100000000000001" customHeight="1" thickBot="1">
      <c r="A17" s="38" t="s">
        <v>155</v>
      </c>
      <c r="B17" s="39" t="s">
        <v>156</v>
      </c>
      <c r="C17" s="298" t="s">
        <v>386</v>
      </c>
      <c r="D17" s="298">
        <v>7.5</v>
      </c>
      <c r="F17" s="38" t="s">
        <v>159</v>
      </c>
      <c r="G17" s="39" t="s">
        <v>139</v>
      </c>
      <c r="H17" s="298" t="s">
        <v>388</v>
      </c>
    </row>
    <row r="18" spans="1:16" ht="20.100000000000001" customHeight="1" thickBot="1">
      <c r="C18" s="433" t="s">
        <v>387</v>
      </c>
      <c r="D18" s="433"/>
      <c r="F18" s="35" t="s">
        <v>160</v>
      </c>
      <c r="G18" s="36" t="s">
        <v>139</v>
      </c>
      <c r="H18" s="298" t="s">
        <v>388</v>
      </c>
    </row>
    <row r="19" spans="1:16" ht="20.100000000000001" customHeight="1" thickBot="1">
      <c r="B19" s="46"/>
      <c r="F19" s="38" t="s">
        <v>161</v>
      </c>
      <c r="G19" s="39" t="s">
        <v>139</v>
      </c>
      <c r="H19" s="298" t="s">
        <v>388</v>
      </c>
      <c r="P19" s="56"/>
    </row>
    <row r="20" spans="1:16" ht="66.75" customHeight="1"/>
    <row r="21" spans="1:16" ht="20.100000000000001" customHeight="1">
      <c r="B21"/>
    </row>
    <row r="22" spans="1:16" ht="55.5" customHeight="1">
      <c r="B22"/>
    </row>
    <row r="23" spans="1:16" ht="30.75" customHeight="1">
      <c r="B23"/>
    </row>
    <row r="24" spans="1:16" ht="20.100000000000001" customHeight="1">
      <c r="B24"/>
    </row>
    <row r="25" spans="1:16" ht="20.100000000000001" customHeight="1">
      <c r="B25"/>
    </row>
    <row r="26" spans="1:16" ht="20.100000000000001" customHeight="1">
      <c r="B26"/>
    </row>
    <row r="27" spans="1:16" ht="20.100000000000001" customHeight="1">
      <c r="B27"/>
    </row>
    <row r="28" spans="1:16" ht="20.100000000000001" customHeight="1">
      <c r="B28"/>
    </row>
  </sheetData>
  <mergeCells count="5">
    <mergeCell ref="A1:A3"/>
    <mergeCell ref="A5:D5"/>
    <mergeCell ref="F5:K5"/>
    <mergeCell ref="F14:H14"/>
    <mergeCell ref="C18:D18"/>
  </mergeCells>
  <phoneticPr fontId="60" type="noConversion"/>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BB096-2634-45CD-BC69-1D96198637CF}">
  <dimension ref="A1:G28"/>
  <sheetViews>
    <sheetView topLeftCell="A19" workbookViewId="0">
      <selection activeCell="D21" sqref="D21"/>
    </sheetView>
  </sheetViews>
  <sheetFormatPr defaultRowHeight="15"/>
  <cols>
    <col min="1" max="1" width="14.5703125" customWidth="1"/>
    <col min="2" max="2" width="63.5703125" customWidth="1"/>
    <col min="3" max="3" width="24" customWidth="1"/>
    <col min="4" max="4" width="24.7109375" customWidth="1"/>
    <col min="5" max="5" width="35.42578125" customWidth="1"/>
    <col min="6" max="6" width="39.140625" customWidth="1"/>
    <col min="7" max="7" width="34.5703125" customWidth="1"/>
  </cols>
  <sheetData>
    <row r="1" spans="1:7" ht="36" customHeight="1">
      <c r="A1" s="436" t="s">
        <v>391</v>
      </c>
      <c r="B1" s="437"/>
      <c r="C1" s="303" t="s">
        <v>383</v>
      </c>
      <c r="D1" s="304">
        <f>'VESLINK '!B4</f>
        <v>45224</v>
      </c>
    </row>
    <row r="2" spans="1:7" ht="15.75" thickBot="1">
      <c r="C2" s="303" t="s">
        <v>384</v>
      </c>
      <c r="D2" s="305">
        <f>'VESLINK '!B5</f>
        <v>0.5</v>
      </c>
    </row>
    <row r="3" spans="1:7">
      <c r="A3" s="434" t="s">
        <v>163</v>
      </c>
    </row>
    <row r="4" spans="1:7" ht="15.75" thickBot="1">
      <c r="A4" s="435"/>
    </row>
    <row r="5" spans="1:7" ht="15.75" thickBot="1">
      <c r="A5" s="47" t="s">
        <v>164</v>
      </c>
      <c r="B5" s="47" t="s">
        <v>165</v>
      </c>
      <c r="C5" s="47" t="s">
        <v>166</v>
      </c>
      <c r="D5" s="47" t="s">
        <v>167</v>
      </c>
      <c r="E5" s="47" t="s">
        <v>168</v>
      </c>
      <c r="F5" s="47" t="s">
        <v>169</v>
      </c>
      <c r="G5" s="47" t="s">
        <v>170</v>
      </c>
    </row>
    <row r="6" spans="1:7" ht="15.75" thickBot="1">
      <c r="A6" s="48" t="s">
        <v>171</v>
      </c>
      <c r="B6" s="53" t="s">
        <v>392</v>
      </c>
      <c r="C6" s="306">
        <f ca="1">IF(AND($D$1&lt;&gt;"",$D$2&lt;&gt;""),IF(SUMPRODUCT(([1]!Date=$D$1)*([1]!Time=$D$2)*ROW([1]!Date))&lt;&gt;0,(INDEX([1]!BOILERCONS,SUMPRODUCT(([1]!Date=$D$1)*([1]!Time=$D$2)*ROW([1]!Date))-3)),""),"")</f>
        <v>0.78510000000000002</v>
      </c>
      <c r="D6" s="49"/>
      <c r="E6" s="49"/>
      <c r="F6" s="49"/>
      <c r="G6" s="50"/>
    </row>
    <row r="7" spans="1:7" ht="15.75" thickBot="1">
      <c r="A7" s="48" t="s">
        <v>171</v>
      </c>
      <c r="B7" s="53" t="s">
        <v>393</v>
      </c>
      <c r="C7" s="306">
        <f ca="1">IF(AND($D$1&lt;&gt;"",$D$2&lt;&gt;""),IF(SUMPRODUCT(([1]!Date=$D$1)*([1]!Time=$D$2)*ROW([1]!Date))&lt;&gt;0,(INDEX([1]!BOILERCONS,SUMPRODUCT(([1]!Date=$D$1)*([1]!Time=$D$2)*ROW([1]!Date))-3)),""),"")</f>
        <v>0.78510000000000002</v>
      </c>
      <c r="D7" s="49"/>
      <c r="E7" s="49"/>
      <c r="F7" s="49"/>
      <c r="G7" s="50"/>
    </row>
    <row r="8" spans="1:7" ht="15.75" thickBot="1">
      <c r="A8" s="51" t="s">
        <v>172</v>
      </c>
      <c r="B8" s="53" t="s">
        <v>394</v>
      </c>
      <c r="C8" s="306">
        <f ca="1">IF(AND($D$1&lt;&gt;"",$D$2&lt;&gt;""),IF(SUMPRODUCT(([1]!Date=$D$1)*([1]!Time=$D$2)*ROW([1]!Date))&lt;&gt;0,(INDEX([1]!LNGGENERATOR,SUMPRODUCT(([1]!Date=$D$1)*([1]!Time=$D$2)*ROW([1]!Date))-3)),""),"")</f>
        <v>23.41263127023338</v>
      </c>
      <c r="D8" s="52"/>
      <c r="E8" s="52"/>
      <c r="F8" s="52"/>
      <c r="G8" s="50"/>
    </row>
    <row r="9" spans="1:7" ht="15.75" thickBot="1">
      <c r="A9" s="51" t="s">
        <v>172</v>
      </c>
      <c r="B9" s="53" t="s">
        <v>392</v>
      </c>
      <c r="C9" s="306">
        <f ca="1">IF(AND($D$1&lt;&gt;"",$D$2&lt;&gt;""),IF(SUMPRODUCT(([1]!Date=$D$1)*([1]!Time=$D$2)*ROW([1]!Date))&lt;&gt;0,(INDEX([1]!LSMGOGENERATOR,SUMPRODUCT(([1]!Date=$D$1)*([1]!Time=$D$2)*ROW([1]!Date))-3)),""),"")</f>
        <v>6.4000000000000001E-2</v>
      </c>
      <c r="D9" s="52"/>
      <c r="E9" s="52"/>
      <c r="F9" s="52"/>
      <c r="G9" s="50"/>
    </row>
    <row r="10" spans="1:7" ht="15.75" thickBot="1">
      <c r="A10" s="48" t="s">
        <v>174</v>
      </c>
      <c r="B10" s="53" t="s">
        <v>394</v>
      </c>
      <c r="C10" s="306">
        <f ca="1">IF(AND($D$1&lt;&gt;"",$D$2&lt;&gt;""),IF(SUMPRODUCT(([1]!Date=$D$1)*([1]!Time=$D$2)*ROW([1]!Date))&lt;&gt;0,(INDEX([1]!LSMGOGENERATOR,SUMPRODUCT(([1]!Date=$D$1)*([1]!Time=$D$2)*ROW([1]!Date))-3)),""),"")</f>
        <v>6.4000000000000001E-2</v>
      </c>
      <c r="D10" s="49"/>
      <c r="E10" s="49"/>
      <c r="F10" s="49"/>
      <c r="G10" s="50"/>
    </row>
    <row r="11" spans="1:7" ht="15.75" thickBot="1">
      <c r="A11" s="51" t="s">
        <v>173</v>
      </c>
      <c r="B11" s="53" t="s">
        <v>394</v>
      </c>
      <c r="C11" s="306">
        <f ca="1">IF(AND($D$1&lt;&gt;"",$D$2&lt;&gt;""),IF(SUMPRODUCT(([1]!Date=$D$1)*([1]!Time=$D$2)*ROW([1]!Date))&lt;&gt;0,(INDEX([1]!ME2LNGCONS,SUMPRODUCT(([1]!Date=$D$1)*([1]!Time=$D$2)*ROW([1]!Date))-3)),""),"")</f>
        <v>0</v>
      </c>
      <c r="D11" s="52"/>
      <c r="E11" s="52"/>
      <c r="F11" s="52"/>
      <c r="G11" s="50"/>
    </row>
    <row r="12" spans="1:7" ht="15.75" thickBot="1">
      <c r="A12" s="48" t="s">
        <v>174</v>
      </c>
      <c r="B12" s="53" t="s">
        <v>392</v>
      </c>
      <c r="C12" s="307">
        <f ca="1">IF(AND($D$1&lt;&gt;"",$D$2&lt;&gt;""),IF(SUMPRODUCT(([1]!Date=$D$1)*([1]!Time=$D$2)*ROW([1]!Date))&lt;&gt;0,(INDEX([1]!ME1LSMGOCONS,SUMPRODUCT(([1]!Date=$D$1)*([1]!Time=$D$2)*ROW([1]!Date))-3)),""),"")</f>
        <v>0.81100000000000005</v>
      </c>
      <c r="D12" s="52"/>
      <c r="E12" s="52"/>
      <c r="F12" s="52"/>
      <c r="G12" s="50"/>
    </row>
    <row r="13" spans="1:7" ht="15.75" thickBot="1">
      <c r="A13" s="48" t="s">
        <v>173</v>
      </c>
      <c r="B13" s="53" t="s">
        <v>392</v>
      </c>
      <c r="C13" s="307">
        <f ca="1">IF(AND($D$1&lt;&gt;"",$D$2&lt;&gt;""),IF(SUMPRODUCT(([1]!Date=$D$1)*([1]!Time=$D$2)*ROW([1]!Date))&lt;&gt;0,(INDEX([1]!ME2LSMGOCONS,SUMPRODUCT(([1]!Date=$D$1)*([1]!Time=$D$2)*ROW([1]!Date))-3)),""),"")</f>
        <v>43.927</v>
      </c>
      <c r="D13" s="52"/>
      <c r="E13" s="52"/>
      <c r="F13" s="52"/>
      <c r="G13" s="50"/>
    </row>
    <row r="14" spans="1:7" ht="15.75" thickBot="1">
      <c r="A14" s="48" t="s">
        <v>174</v>
      </c>
      <c r="B14" s="53" t="s">
        <v>393</v>
      </c>
      <c r="C14" s="307">
        <f ca="1">IF(AND($D$1&lt;&gt;"",$D$2&lt;&gt;""),IF(SUMPRODUCT(([1]!Date=$D$1)*([1]!Time=$D$2)*ROW([1]!Date))&lt;&gt;0,(INDEX([1]!ME1LSMGOCONS,SUMPRODUCT(([1]!Date=$D$1)*([1]!Time=$D$2)*ROW([1]!Date))-3)),""),"")</f>
        <v>0.81100000000000005</v>
      </c>
      <c r="D14" s="52"/>
      <c r="E14" s="52"/>
      <c r="F14" s="52"/>
      <c r="G14" s="50"/>
    </row>
    <row r="15" spans="1:7" ht="15.75" thickBot="1">
      <c r="A15" s="48" t="s">
        <v>173</v>
      </c>
      <c r="B15" s="53" t="s">
        <v>393</v>
      </c>
      <c r="C15" s="307">
        <f ca="1">IF(AND($D$1&lt;&gt;"",$D$2&lt;&gt;""),IF(SUMPRODUCT(([1]!Date=$D$1)*([1]!Time=$D$2)*ROW([1]!Date))&lt;&gt;0,(INDEX([1]!ME2LSMGOCONS,SUMPRODUCT(([1]!Date=$D$1)*([1]!Time=$D$2)*ROW([1]!Date))-3)),""),"")</f>
        <v>43.927</v>
      </c>
      <c r="D15" s="52"/>
      <c r="E15" s="52"/>
      <c r="F15" s="52"/>
      <c r="G15" s="50"/>
    </row>
    <row r="16" spans="1:7" ht="24.75" thickBot="1">
      <c r="A16" s="53" t="s">
        <v>175</v>
      </c>
      <c r="B16" s="53" t="s">
        <v>394</v>
      </c>
      <c r="C16" s="306">
        <f ca="1">IF(AND($D$1&lt;&gt;"",$D$2&lt;&gt;""),IF(SUMPRODUCT(([1]!Date=$D$1)*([1]!Time=$D$2)*ROW([1]!Date))&lt;&gt;0,(INDEX([1]!LNGGCU,SUMPRODUCT(([1]!Date=$D$1)*([1]!Time=$D$2)*ROW([1]!Date))-3)),""),"")</f>
        <v>0</v>
      </c>
      <c r="D16" s="54"/>
      <c r="E16" s="54"/>
      <c r="F16" s="55"/>
      <c r="G16" s="50"/>
    </row>
    <row r="19" spans="1:4" ht="15.75" thickBot="1"/>
    <row r="20" spans="1:4" ht="15.75" thickBot="1">
      <c r="A20" s="67" t="s">
        <v>176</v>
      </c>
      <c r="B20" s="66"/>
      <c r="C20" s="66"/>
      <c r="D20" s="65"/>
    </row>
    <row r="21" spans="1:4" ht="15.75" thickBot="1">
      <c r="A21" s="60" t="s">
        <v>177</v>
      </c>
      <c r="B21" s="68" t="s">
        <v>178</v>
      </c>
      <c r="C21" s="68" t="s">
        <v>179</v>
      </c>
    </row>
    <row r="22" spans="1:4" ht="48.75" thickBot="1">
      <c r="A22" s="61" t="s">
        <v>180</v>
      </c>
      <c r="B22" s="299">
        <f ca="1">IF(AND($D$1&lt;&gt;"",$D$2&lt;&gt;""),IF(SUMPRODUCT(([1]!Date=$D$1)*([1]!Time=$D$2)*ROW([1]!Date))&lt;&gt;0,(INDEX([1]!ME1CYLOIL,SUMPRODUCT(([1]!Date=$D$1)*([1]!Time=$D$2)*ROW([1]!Date))-3)),""),"")</f>
        <v>0</v>
      </c>
      <c r="C22" s="300">
        <f ca="1">IF(AND($D$1&lt;&gt;"",$D$2&lt;&gt;""),IF(SUMPRODUCT(([1]!Date=$D$1)*([1]!Time=$D$2)*ROW([1]!Date))&lt;&gt;0,(INDEX([1]!ME2CYLOIL,SUMPRODUCT(([1]!Date=$D$1)*([1]!Time=$D$2)*ROW([1]!Date))-3)),""),"")</f>
        <v>0</v>
      </c>
    </row>
    <row r="24" spans="1:4" ht="15.75" thickBot="1"/>
    <row r="25" spans="1:4" ht="15.75" thickBot="1">
      <c r="A25" s="62"/>
      <c r="B25" s="69" t="s">
        <v>181</v>
      </c>
      <c r="C25" s="69" t="s">
        <v>182</v>
      </c>
      <c r="D25" s="69" t="s">
        <v>183</v>
      </c>
    </row>
    <row r="26" spans="1:4" ht="24.75" thickBot="1">
      <c r="A26" s="26" t="s">
        <v>184</v>
      </c>
      <c r="B26" s="301" t="s">
        <v>389</v>
      </c>
      <c r="C26" s="301" t="s">
        <v>390</v>
      </c>
      <c r="D26" s="301">
        <f ca="1">IF(AND($D$1&lt;&gt;"",$D$2&lt;&gt;""),IF(SUMPRODUCT(([1]!Date=$D$1)*([1]!Time=$D$2)*ROW([1]!Date))&lt;&gt;0,(INDEX([1]!LSMGOGENERATOR,SUMPRODUCT(([1]!Date=$D$1)*([1]!Time=$D$2)*ROW([1]!Date))-3)),""),"")</f>
        <v>6.4000000000000001E-2</v>
      </c>
    </row>
    <row r="27" spans="1:4" ht="36.75" thickBot="1">
      <c r="A27" s="28" t="s">
        <v>185</v>
      </c>
      <c r="B27" s="302">
        <f ca="1">IF(AND($D$1&lt;&gt;"",$D$2&lt;&gt;""),IF(SUMPRODUCT(([1]!Date=$D$1)*([1]!Time=$D$2)*ROW([1]!Date))&lt;&gt;0,(INDEX([1]!BOILERCONS,SUMPRODUCT(([1]!Date=$D$1)*([1]!Time=$D$2)*ROW([1]!Date))-3)),""),"")</f>
        <v>0.78510000000000002</v>
      </c>
      <c r="C27" s="301" t="s">
        <v>390</v>
      </c>
      <c r="D27" s="301">
        <f ca="1">IF(AND($D$1&lt;&gt;"",$D$2&lt;&gt;""),IF(SUMPRODUCT(([1]!Date=$D$1)*([1]!Time=$D$2)*ROW([1]!Date))&lt;&gt;0,(INDEX([1]!BOILERCONS,SUMPRODUCT(([1]!Date=$D$1)*([1]!Time=$D$2)*ROW([1]!Date))-3)),""),"")</f>
        <v>0.78510000000000002</v>
      </c>
    </row>
    <row r="28" spans="1:4" ht="36.75" thickBot="1">
      <c r="A28" s="26" t="s">
        <v>186</v>
      </c>
      <c r="B28" s="308">
        <f ca="1">IF(AND($D$1&lt;&gt;"",$D$2&lt;&gt;""),IF(SUMPRODUCT(([1]!Date=$D$1)*([1]!Time=$D$2)*ROW([1]!Date))&lt;&gt;0,(INDEX([1]!BOILERCONS,SUMPRODUCT(([1]!Date=$D$1)*([1]!Time=$D$2)*ROW([1]!Date))-3)),""),"")</f>
        <v>0.78510000000000002</v>
      </c>
      <c r="C28" s="301" t="s">
        <v>390</v>
      </c>
      <c r="D28" s="308">
        <f ca="1">IF(AND($D$1&lt;&gt;"",$D$2&lt;&gt;""),IF(SUMPRODUCT(([1]!Date=$D$1)*([1]!Time=$D$2)*ROW([1]!Date))&lt;&gt;0,(INDEX([1]!BOILERCONS,SUMPRODUCT(([1]!Date=$D$1)*([1]!Time=$D$2)*ROW([1]!Date))-3)),""),"")</f>
        <v>0.78510000000000002</v>
      </c>
    </row>
  </sheetData>
  <mergeCells count="2">
    <mergeCell ref="A3:A4"/>
    <mergeCell ref="A1:B1"/>
  </mergeCells>
  <phoneticPr fontId="60" type="noConversion"/>
  <hyperlinks>
    <hyperlink ref="D25" r:id="rId1" display="http://ors-dbserver-gr/VoyagePALApp/voyage/voyageactivity" xr:uid="{13388DEF-8980-41AC-ACF0-6EFE264C72CB}"/>
    <hyperlink ref="C25" r:id="rId2" display="http://ors-dbserver-gr/VoyagePALApp/voyage/voyageactivity" xr:uid="{D5347208-4C0C-464C-9237-E8D2E2440FFF}"/>
    <hyperlink ref="B25" r:id="rId3" display="http://ors-dbserver-gr/VoyagePALApp/voyage/voyageactivity" xr:uid="{EB3AE6F7-6BD7-45AE-ADA4-6EFE58BFF80D}"/>
    <hyperlink ref="A25" r:id="rId4" display="http://ors-dbserver-gr/VoyagePALApp/voyage/voyageactivity" xr:uid="{20BE5D41-3575-4C14-BDA6-69C97105231E}"/>
  </hyperlinks>
  <pageMargins left="0.7" right="0.7" top="0.75" bottom="0.75" header="0.3" footer="0.3"/>
  <ignoredErrors>
    <ignoredError sqref="C13" formula="1"/>
  </ignoredErrors>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D926C-5D8E-4A0F-8F94-D643C86DD61F}">
  <dimension ref="A1:E62"/>
  <sheetViews>
    <sheetView workbookViewId="0">
      <selection activeCell="F29" sqref="F29"/>
    </sheetView>
  </sheetViews>
  <sheetFormatPr defaultRowHeight="15"/>
  <cols>
    <col min="1" max="1" width="26" customWidth="1"/>
    <col min="2" max="2" width="16.85546875" customWidth="1"/>
    <col min="3" max="4" width="14.5703125" customWidth="1"/>
    <col min="5" max="5" width="14.42578125" customWidth="1"/>
  </cols>
  <sheetData>
    <row r="1" spans="1:4" ht="29.25" customHeight="1" thickBot="1">
      <c r="A1" s="438" t="s">
        <v>187</v>
      </c>
      <c r="B1" s="439"/>
      <c r="C1" s="440"/>
    </row>
    <row r="2" spans="1:4" ht="15.75" thickBot="1">
      <c r="A2" s="34" t="s">
        <v>127</v>
      </c>
      <c r="B2" s="34" t="s">
        <v>128</v>
      </c>
      <c r="C2" s="34" t="s">
        <v>129</v>
      </c>
    </row>
    <row r="3" spans="1:4" ht="15.75" thickBot="1">
      <c r="A3" s="35" t="s">
        <v>188</v>
      </c>
      <c r="B3" s="79" t="s">
        <v>189</v>
      </c>
      <c r="C3" s="80">
        <v>36</v>
      </c>
    </row>
    <row r="4" spans="1:4" ht="15.75" thickBot="1">
      <c r="A4" s="38" t="s">
        <v>190</v>
      </c>
      <c r="B4" s="81" t="s">
        <v>191</v>
      </c>
      <c r="C4" s="82">
        <v>1009</v>
      </c>
    </row>
    <row r="5" spans="1:4" ht="15.75" thickBot="1">
      <c r="A5" s="38"/>
      <c r="B5" s="81"/>
      <c r="C5" s="82"/>
    </row>
    <row r="6" spans="1:4" ht="15.75" thickBot="1">
      <c r="A6" s="70"/>
      <c r="B6" s="71"/>
      <c r="C6" s="72"/>
    </row>
    <row r="7" spans="1:4" ht="29.25" customHeight="1" thickBot="1">
      <c r="A7" s="438" t="s">
        <v>227</v>
      </c>
      <c r="B7" s="439"/>
      <c r="C7" s="439"/>
      <c r="D7" s="440"/>
    </row>
    <row r="8" spans="1:4" ht="15.75" thickBot="1">
      <c r="A8" s="34" t="s">
        <v>127</v>
      </c>
      <c r="B8" s="34" t="s">
        <v>128</v>
      </c>
      <c r="C8" s="34" t="s">
        <v>134</v>
      </c>
      <c r="D8" s="34" t="s">
        <v>135</v>
      </c>
    </row>
    <row r="9" spans="1:4" ht="24.75" thickBot="1">
      <c r="A9" s="35" t="s">
        <v>192</v>
      </c>
      <c r="B9" s="36" t="s">
        <v>145</v>
      </c>
      <c r="C9" s="80">
        <v>5700</v>
      </c>
      <c r="D9" s="80">
        <v>5550</v>
      </c>
    </row>
    <row r="10" spans="1:4" ht="15.75" thickBot="1">
      <c r="A10" s="38" t="s">
        <v>193</v>
      </c>
      <c r="B10" s="39" t="s">
        <v>153</v>
      </c>
      <c r="C10" s="82">
        <v>60</v>
      </c>
      <c r="D10" s="82">
        <v>60</v>
      </c>
    </row>
    <row r="11" spans="1:4" ht="15.75" thickBot="1">
      <c r="A11" s="35" t="s">
        <v>194</v>
      </c>
      <c r="B11" s="36" t="s">
        <v>195</v>
      </c>
      <c r="C11" s="80">
        <v>58</v>
      </c>
      <c r="D11" s="80">
        <v>57</v>
      </c>
    </row>
    <row r="12" spans="1:4" ht="15.75" thickBot="1">
      <c r="A12" s="38" t="s">
        <v>196</v>
      </c>
      <c r="B12" s="39" t="s">
        <v>189</v>
      </c>
      <c r="C12" s="82">
        <v>35</v>
      </c>
      <c r="D12" s="82">
        <v>35</v>
      </c>
    </row>
    <row r="13" spans="1:4" ht="15.75" thickBot="1">
      <c r="A13" s="35" t="s">
        <v>197</v>
      </c>
      <c r="B13" s="36" t="s">
        <v>156</v>
      </c>
      <c r="C13" s="80">
        <v>1</v>
      </c>
      <c r="D13" s="80">
        <v>1</v>
      </c>
    </row>
    <row r="14" spans="1:4" ht="15.75" thickBot="1">
      <c r="A14" s="38" t="s">
        <v>198</v>
      </c>
      <c r="B14" s="39" t="s">
        <v>189</v>
      </c>
      <c r="C14" s="82">
        <v>83</v>
      </c>
      <c r="D14" s="82">
        <v>84</v>
      </c>
    </row>
    <row r="15" spans="1:4" ht="15.75" thickBot="1">
      <c r="A15" s="35" t="s">
        <v>199</v>
      </c>
      <c r="B15" s="36" t="s">
        <v>156</v>
      </c>
      <c r="C15" s="80">
        <v>1</v>
      </c>
      <c r="D15" s="80">
        <v>1</v>
      </c>
    </row>
    <row r="16" spans="1:4" ht="15.75" thickBot="1">
      <c r="A16" s="38" t="s">
        <v>200</v>
      </c>
      <c r="B16" s="39" t="s">
        <v>156</v>
      </c>
      <c r="C16" s="82">
        <v>5.5</v>
      </c>
      <c r="D16" s="82">
        <v>5.5</v>
      </c>
    </row>
    <row r="17" spans="1:4" ht="15.75" thickBot="1">
      <c r="A17" s="35" t="s">
        <v>201</v>
      </c>
      <c r="B17" s="36" t="s">
        <v>189</v>
      </c>
      <c r="C17" s="80">
        <v>45</v>
      </c>
      <c r="D17" s="80">
        <v>45</v>
      </c>
    </row>
    <row r="18" spans="1:4" ht="15.75" thickBot="1">
      <c r="A18" s="38" t="s">
        <v>202</v>
      </c>
      <c r="B18" s="39" t="s">
        <v>189</v>
      </c>
      <c r="C18" s="82">
        <v>62</v>
      </c>
      <c r="D18" s="82">
        <v>62</v>
      </c>
    </row>
    <row r="19" spans="1:4" ht="15.75" thickBot="1">
      <c r="A19" s="35" t="s">
        <v>203</v>
      </c>
      <c r="B19" s="36" t="s">
        <v>204</v>
      </c>
      <c r="C19" s="80">
        <v>0.75</v>
      </c>
      <c r="D19" s="80">
        <v>0.75</v>
      </c>
    </row>
    <row r="20" spans="1:4" ht="15.75" thickBot="1">
      <c r="A20" s="73"/>
      <c r="B20" s="74"/>
      <c r="C20" s="75"/>
      <c r="D20" s="75"/>
    </row>
    <row r="21" spans="1:4" ht="43.5" customHeight="1" thickBot="1">
      <c r="A21" s="438" t="s">
        <v>228</v>
      </c>
      <c r="B21" s="439"/>
      <c r="C21" s="439"/>
      <c r="D21" s="440"/>
    </row>
    <row r="22" spans="1:4" ht="15.75" thickBot="1">
      <c r="A22" s="442" t="s">
        <v>127</v>
      </c>
      <c r="B22" s="442" t="s">
        <v>128</v>
      </c>
      <c r="C22" s="83" t="s">
        <v>134</v>
      </c>
      <c r="D22" s="83" t="s">
        <v>135</v>
      </c>
    </row>
    <row r="23" spans="1:4" ht="15.75" thickBot="1">
      <c r="A23" s="442"/>
      <c r="B23" s="442"/>
      <c r="C23" s="83" t="s">
        <v>205</v>
      </c>
      <c r="D23" s="83" t="s">
        <v>205</v>
      </c>
    </row>
    <row r="24" spans="1:4" ht="15.75" thickBot="1">
      <c r="A24" s="35" t="s">
        <v>206</v>
      </c>
      <c r="B24" s="79" t="s">
        <v>153</v>
      </c>
      <c r="C24" s="37">
        <v>8891</v>
      </c>
      <c r="D24" s="37">
        <v>8870</v>
      </c>
    </row>
    <row r="25" spans="1:4" ht="15.75" thickBot="1">
      <c r="A25" s="38" t="s">
        <v>207</v>
      </c>
      <c r="B25" s="81" t="s">
        <v>208</v>
      </c>
      <c r="C25" s="41">
        <v>40</v>
      </c>
      <c r="D25" s="41">
        <v>40</v>
      </c>
    </row>
    <row r="26" spans="1:4" ht="15.75" thickBot="1">
      <c r="A26" s="35" t="s">
        <v>209</v>
      </c>
      <c r="B26" s="79" t="s">
        <v>189</v>
      </c>
      <c r="C26" s="37">
        <v>30</v>
      </c>
      <c r="D26" s="37">
        <v>30</v>
      </c>
    </row>
    <row r="27" spans="1:4" ht="15.75" thickBot="1">
      <c r="A27" s="38" t="s">
        <v>210</v>
      </c>
      <c r="B27" s="81" t="s">
        <v>189</v>
      </c>
      <c r="C27" s="41">
        <v>33</v>
      </c>
      <c r="D27" s="41">
        <v>34</v>
      </c>
    </row>
    <row r="28" spans="1:4" ht="15.75" thickBot="1">
      <c r="A28" s="35" t="s">
        <v>211</v>
      </c>
      <c r="B28" s="79" t="s">
        <v>189</v>
      </c>
      <c r="C28" s="37">
        <v>325</v>
      </c>
      <c r="D28" s="37">
        <v>320</v>
      </c>
    </row>
    <row r="29" spans="1:4" ht="15.75" thickBot="1">
      <c r="A29" s="38" t="s">
        <v>212</v>
      </c>
      <c r="B29" s="81" t="s">
        <v>189</v>
      </c>
      <c r="C29" s="41">
        <v>243</v>
      </c>
      <c r="D29" s="41">
        <v>236</v>
      </c>
    </row>
    <row r="30" spans="1:4" ht="15.75" thickBot="1">
      <c r="A30" s="35" t="s">
        <v>213</v>
      </c>
      <c r="B30" s="79" t="s">
        <v>208</v>
      </c>
      <c r="C30" s="37">
        <v>50</v>
      </c>
      <c r="D30" s="37">
        <v>50</v>
      </c>
    </row>
    <row r="31" spans="1:4" ht="15.75" thickBot="1">
      <c r="A31" s="73"/>
      <c r="B31" s="76"/>
      <c r="C31" s="77"/>
      <c r="D31" s="77"/>
    </row>
    <row r="32" spans="1:4" ht="28.5" customHeight="1" thickBot="1">
      <c r="A32" s="441" t="s">
        <v>229</v>
      </c>
      <c r="B32" s="441"/>
      <c r="C32" s="441"/>
      <c r="D32" s="441"/>
    </row>
    <row r="33" spans="1:5" ht="15.75" thickBot="1">
      <c r="A33" s="25" t="s">
        <v>127</v>
      </c>
      <c r="B33" s="25" t="s">
        <v>128</v>
      </c>
      <c r="C33" s="25" t="s">
        <v>134</v>
      </c>
      <c r="D33" s="25" t="s">
        <v>136</v>
      </c>
    </row>
    <row r="34" spans="1:5" ht="15.75" thickBot="1">
      <c r="A34" s="26" t="s">
        <v>214</v>
      </c>
      <c r="B34" s="27" t="s">
        <v>189</v>
      </c>
      <c r="C34" s="63">
        <v>81</v>
      </c>
      <c r="D34" s="63">
        <v>81</v>
      </c>
    </row>
    <row r="35" spans="1:5" ht="15.75" thickBot="1">
      <c r="A35" s="28" t="s">
        <v>215</v>
      </c>
      <c r="B35" s="29" t="s">
        <v>189</v>
      </c>
      <c r="C35" s="64">
        <v>42</v>
      </c>
      <c r="D35" s="64">
        <v>41</v>
      </c>
    </row>
    <row r="36" spans="1:5" ht="15.75" thickBot="1">
      <c r="A36" s="26" t="s">
        <v>216</v>
      </c>
      <c r="B36" s="27" t="s">
        <v>153</v>
      </c>
      <c r="C36" s="63">
        <v>18420</v>
      </c>
      <c r="D36" s="63">
        <v>20430</v>
      </c>
    </row>
    <row r="37" spans="1:5" ht="15.75" thickBot="1">
      <c r="A37" s="28" t="s">
        <v>217</v>
      </c>
      <c r="B37" s="29" t="s">
        <v>189</v>
      </c>
      <c r="C37" s="64">
        <v>524</v>
      </c>
      <c r="D37" s="64">
        <v>510</v>
      </c>
    </row>
    <row r="38" spans="1:5" ht="15.75" thickBot="1">
      <c r="A38" s="26" t="s">
        <v>218</v>
      </c>
      <c r="B38" s="27" t="s">
        <v>189</v>
      </c>
      <c r="C38" s="63">
        <v>441</v>
      </c>
      <c r="D38" s="63">
        <v>421</v>
      </c>
    </row>
    <row r="39" spans="1:5" ht="15.75" thickBot="1">
      <c r="A39" s="28" t="s">
        <v>219</v>
      </c>
      <c r="B39" s="29" t="s">
        <v>189</v>
      </c>
      <c r="C39" s="64">
        <v>66</v>
      </c>
      <c r="D39" s="64">
        <v>65</v>
      </c>
    </row>
    <row r="40" spans="1:5" ht="15.75" thickBot="1">
      <c r="A40" s="26" t="s">
        <v>220</v>
      </c>
      <c r="B40" s="27" t="s">
        <v>189</v>
      </c>
      <c r="C40" s="63">
        <v>82</v>
      </c>
      <c r="D40" s="63">
        <v>79</v>
      </c>
    </row>
    <row r="41" spans="1:5" ht="15.75" thickBot="1">
      <c r="A41" s="73"/>
      <c r="B41" s="74"/>
      <c r="C41" s="75"/>
      <c r="D41" s="75"/>
    </row>
    <row r="42" spans="1:5" ht="29.25" customHeight="1" thickBot="1">
      <c r="A42" s="438" t="s">
        <v>230</v>
      </c>
      <c r="B42" s="439"/>
      <c r="C42" s="439"/>
      <c r="D42" s="439"/>
      <c r="E42" s="440"/>
    </row>
    <row r="43" spans="1:5" ht="15.75" thickBot="1">
      <c r="A43" s="443" t="s">
        <v>221</v>
      </c>
      <c r="B43" s="444" t="s">
        <v>134</v>
      </c>
      <c r="C43" s="444"/>
      <c r="D43" s="444" t="s">
        <v>135</v>
      </c>
      <c r="E43" s="444"/>
    </row>
    <row r="44" spans="1:5" ht="60.75" customHeight="1" thickBot="1">
      <c r="A44" s="443"/>
      <c r="B44" s="34" t="s">
        <v>222</v>
      </c>
      <c r="C44" s="34" t="s">
        <v>223</v>
      </c>
      <c r="D44" s="34" t="s">
        <v>222</v>
      </c>
      <c r="E44" s="34" t="s">
        <v>223</v>
      </c>
    </row>
    <row r="45" spans="1:5" ht="15.75" thickBot="1">
      <c r="A45" s="84">
        <v>1</v>
      </c>
      <c r="B45" s="80">
        <v>295</v>
      </c>
      <c r="C45" s="80">
        <v>90</v>
      </c>
      <c r="D45" s="80">
        <v>284</v>
      </c>
      <c r="E45" s="80">
        <v>90</v>
      </c>
    </row>
    <row r="46" spans="1:5" ht="15.75" thickBot="1">
      <c r="A46" s="85">
        <v>2</v>
      </c>
      <c r="B46" s="86">
        <v>300</v>
      </c>
      <c r="C46" s="88">
        <v>90</v>
      </c>
      <c r="D46" s="86">
        <v>290</v>
      </c>
      <c r="E46" s="86">
        <v>90</v>
      </c>
    </row>
    <row r="47" spans="1:5" ht="15.75" thickBot="1">
      <c r="A47" s="84">
        <v>3</v>
      </c>
      <c r="B47" s="80">
        <v>295</v>
      </c>
      <c r="C47" s="80">
        <v>90</v>
      </c>
      <c r="D47" s="80">
        <v>295</v>
      </c>
      <c r="E47" s="80">
        <v>90</v>
      </c>
    </row>
    <row r="48" spans="1:5" ht="15.75" thickBot="1">
      <c r="A48" s="87">
        <v>4</v>
      </c>
      <c r="B48" s="82">
        <v>288</v>
      </c>
      <c r="C48" s="82">
        <v>90</v>
      </c>
      <c r="D48" s="82">
        <v>287</v>
      </c>
      <c r="E48" s="82">
        <v>90</v>
      </c>
    </row>
    <row r="49" spans="1:5" ht="15.75" thickBot="1">
      <c r="A49" s="84">
        <v>5</v>
      </c>
      <c r="B49" s="80">
        <v>293</v>
      </c>
      <c r="C49" s="80">
        <v>90</v>
      </c>
      <c r="D49" s="80">
        <v>283</v>
      </c>
      <c r="E49" s="80">
        <v>90</v>
      </c>
    </row>
    <row r="50" spans="1:5" ht="15.75" thickBot="1">
      <c r="A50" s="78"/>
      <c r="B50" s="75"/>
      <c r="C50" s="75"/>
      <c r="D50" s="75"/>
      <c r="E50" s="75"/>
    </row>
    <row r="51" spans="1:5" ht="29.25" customHeight="1" thickBot="1">
      <c r="A51" s="438" t="s">
        <v>224</v>
      </c>
      <c r="B51" s="439"/>
      <c r="C51" s="439"/>
      <c r="D51" s="439"/>
      <c r="E51" s="440"/>
    </row>
    <row r="52" spans="1:5" ht="15.75" thickBot="1">
      <c r="A52" s="443" t="s">
        <v>221</v>
      </c>
      <c r="B52" s="443" t="s">
        <v>134</v>
      </c>
      <c r="C52" s="443"/>
      <c r="D52" s="443" t="s">
        <v>136</v>
      </c>
      <c r="E52" s="443"/>
    </row>
    <row r="53" spans="1:5" ht="77.25" customHeight="1" thickBot="1">
      <c r="A53" s="443"/>
      <c r="B53" s="443" t="s">
        <v>225</v>
      </c>
      <c r="C53" s="443" t="s">
        <v>226</v>
      </c>
      <c r="D53" s="443" t="s">
        <v>225</v>
      </c>
      <c r="E53" s="443" t="s">
        <v>226</v>
      </c>
    </row>
    <row r="54" spans="1:5" ht="15.75" thickBot="1">
      <c r="A54" s="443"/>
      <c r="B54" s="443"/>
      <c r="C54" s="443"/>
      <c r="D54" s="443"/>
      <c r="E54" s="443"/>
    </row>
    <row r="55" spans="1:5" ht="15.75" thickBot="1">
      <c r="A55" s="89">
        <v>1</v>
      </c>
      <c r="B55" s="89">
        <v>457</v>
      </c>
      <c r="C55" s="89">
        <v>83</v>
      </c>
      <c r="D55" s="89">
        <v>438</v>
      </c>
      <c r="E55" s="89">
        <v>83</v>
      </c>
    </row>
    <row r="56" spans="1:5" ht="15.75" thickBot="1">
      <c r="A56" s="90">
        <v>2</v>
      </c>
      <c r="B56" s="90">
        <v>449</v>
      </c>
      <c r="C56" s="90">
        <v>83</v>
      </c>
      <c r="D56" s="90">
        <v>437</v>
      </c>
      <c r="E56" s="90">
        <v>83</v>
      </c>
    </row>
    <row r="57" spans="1:5" ht="15.75" thickBot="1">
      <c r="A57" s="89">
        <v>3</v>
      </c>
      <c r="B57" s="89">
        <v>455</v>
      </c>
      <c r="C57" s="89">
        <v>83</v>
      </c>
      <c r="D57" s="89">
        <v>457</v>
      </c>
      <c r="E57" s="89">
        <v>83</v>
      </c>
    </row>
    <row r="58" spans="1:5" ht="15.75" thickBot="1">
      <c r="A58" s="90">
        <v>4</v>
      </c>
      <c r="B58" s="90">
        <v>437</v>
      </c>
      <c r="C58" s="90">
        <v>83</v>
      </c>
      <c r="D58" s="90">
        <v>433</v>
      </c>
      <c r="E58" s="90">
        <v>83</v>
      </c>
    </row>
    <row r="59" spans="1:5" ht="15.75" thickBot="1">
      <c r="A59" s="89">
        <v>5</v>
      </c>
      <c r="B59" s="89">
        <v>456</v>
      </c>
      <c r="C59" s="89">
        <v>83</v>
      </c>
      <c r="D59" s="89">
        <v>459</v>
      </c>
      <c r="E59" s="89">
        <v>83</v>
      </c>
    </row>
    <row r="60" spans="1:5" ht="15.75" thickBot="1">
      <c r="A60" s="90">
        <v>6</v>
      </c>
      <c r="B60" s="90">
        <v>433</v>
      </c>
      <c r="C60" s="90">
        <v>83</v>
      </c>
      <c r="D60" s="90">
        <v>443</v>
      </c>
      <c r="E60" s="90">
        <v>83</v>
      </c>
    </row>
    <row r="61" spans="1:5" ht="15.75" thickBot="1">
      <c r="A61" s="89">
        <v>7</v>
      </c>
      <c r="B61" s="89">
        <v>458</v>
      </c>
      <c r="C61" s="89">
        <v>83</v>
      </c>
      <c r="D61" s="89"/>
      <c r="E61" s="89"/>
    </row>
    <row r="62" spans="1:5" ht="15.75" thickBot="1">
      <c r="A62" s="90">
        <v>8</v>
      </c>
      <c r="B62" s="90">
        <v>457</v>
      </c>
      <c r="C62" s="90">
        <v>83</v>
      </c>
      <c r="D62" s="90"/>
      <c r="E62" s="90"/>
    </row>
  </sheetData>
  <mergeCells count="18">
    <mergeCell ref="A52:A54"/>
    <mergeCell ref="B52:C52"/>
    <mergeCell ref="D52:E52"/>
    <mergeCell ref="B53:B54"/>
    <mergeCell ref="C53:C54"/>
    <mergeCell ref="D53:D54"/>
    <mergeCell ref="E53:E54"/>
    <mergeCell ref="A21:D21"/>
    <mergeCell ref="A32:D32"/>
    <mergeCell ref="A42:E42"/>
    <mergeCell ref="A51:E51"/>
    <mergeCell ref="A1:C1"/>
    <mergeCell ref="A7:D7"/>
    <mergeCell ref="A22:A23"/>
    <mergeCell ref="B22:B23"/>
    <mergeCell ref="A43:A44"/>
    <mergeCell ref="B43:C43"/>
    <mergeCell ref="D43:E4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14490-3CF5-4E9F-835F-5201ADBABF88}">
  <dimension ref="A1:H68"/>
  <sheetViews>
    <sheetView tabSelected="1" topLeftCell="A21" workbookViewId="0">
      <selection activeCell="F21" sqref="F21:H41"/>
    </sheetView>
  </sheetViews>
  <sheetFormatPr defaultColWidth="69.85546875" defaultRowHeight="15"/>
  <cols>
    <col min="2" max="2" width="16" customWidth="1"/>
    <col min="3" max="3" width="16.5703125" customWidth="1"/>
    <col min="4" max="4" width="13.28515625" customWidth="1"/>
    <col min="5" max="5" width="19" customWidth="1"/>
    <col min="6" max="6" width="21.140625" customWidth="1"/>
    <col min="7" max="7" width="20.7109375" customWidth="1"/>
  </cols>
  <sheetData>
    <row r="1" spans="1:6">
      <c r="A1" s="445" t="s">
        <v>231</v>
      </c>
      <c r="B1" s="446"/>
      <c r="C1" s="303" t="s">
        <v>383</v>
      </c>
      <c r="D1" s="304">
        <f>'VESLINK '!B4</f>
        <v>45224</v>
      </c>
    </row>
    <row r="2" spans="1:6">
      <c r="A2" s="322"/>
      <c r="B2" s="322"/>
      <c r="C2" s="303" t="s">
        <v>384</v>
      </c>
      <c r="D2" s="305">
        <f>'VESLINK '!B5</f>
        <v>0.5</v>
      </c>
      <c r="E2" s="346" t="s">
        <v>440</v>
      </c>
      <c r="F2" s="345"/>
    </row>
    <row r="3" spans="1:6">
      <c r="A3" s="310" t="s">
        <v>232</v>
      </c>
      <c r="B3" s="310"/>
    </row>
    <row r="4" spans="1:6">
      <c r="A4" s="310"/>
      <c r="B4" s="310"/>
    </row>
    <row r="5" spans="1:6">
      <c r="A5" s="310" t="s">
        <v>233</v>
      </c>
      <c r="B5" s="310"/>
    </row>
    <row r="6" spans="1:6">
      <c r="A6" s="310" t="s">
        <v>234</v>
      </c>
      <c r="B6" s="310"/>
    </row>
    <row r="7" spans="1:6">
      <c r="A7" s="310" t="s">
        <v>235</v>
      </c>
      <c r="B7" s="310"/>
    </row>
    <row r="8" spans="1:6">
      <c r="A8" s="310"/>
      <c r="B8" s="310"/>
    </row>
    <row r="9" spans="1:6">
      <c r="A9" s="310" t="s">
        <v>236</v>
      </c>
      <c r="B9" s="310"/>
    </row>
    <row r="10" spans="1:6">
      <c r="A10" s="310" t="s">
        <v>237</v>
      </c>
      <c r="B10" s="310"/>
    </row>
    <row r="11" spans="1:6">
      <c r="A11" s="310" t="s">
        <v>238</v>
      </c>
      <c r="B11" s="310"/>
    </row>
    <row r="12" spans="1:6">
      <c r="A12" s="310"/>
      <c r="B12" s="310"/>
    </row>
    <row r="13" spans="1:6">
      <c r="A13" s="310" t="s">
        <v>395</v>
      </c>
      <c r="B13" s="310"/>
    </row>
    <row r="14" spans="1:6">
      <c r="A14" s="310" t="s">
        <v>396</v>
      </c>
      <c r="B14" s="310"/>
    </row>
    <row r="15" spans="1:6">
      <c r="A15" s="310" t="s">
        <v>397</v>
      </c>
      <c r="B15" s="310"/>
    </row>
    <row r="16" spans="1:6">
      <c r="A16" s="310" t="s">
        <v>398</v>
      </c>
      <c r="B16" s="310"/>
    </row>
    <row r="17" spans="1:8">
      <c r="A17" s="310"/>
      <c r="B17" s="310"/>
    </row>
    <row r="18" spans="1:8">
      <c r="A18" s="310" t="s">
        <v>399</v>
      </c>
      <c r="B18" s="310"/>
    </row>
    <row r="19" spans="1:8">
      <c r="A19" s="310" t="s">
        <v>400</v>
      </c>
      <c r="B19" s="310"/>
    </row>
    <row r="20" spans="1:8">
      <c r="A20" s="310" t="s">
        <v>401</v>
      </c>
      <c r="B20" s="310"/>
    </row>
    <row r="21" spans="1:8">
      <c r="A21" s="309" t="s">
        <v>402</v>
      </c>
      <c r="B21" s="341">
        <f ca="1">IF(AND($D$1&lt;&gt;"",$D$2&lt;&gt;""),IF(SUMPRODUCT(([1]!Date=$D$1)*([1]!Time=$D$2)*ROW([1]!Date))&lt;&gt;0,(INDEX([1]!ME1RPM,SUMPRODUCT(([1]!Date=$D$1)*([1]!Time=$D$2)*ROW([1]!Date))-3)),""),"")</f>
        <v>66.24671916010594</v>
      </c>
      <c r="F21" s="447" t="s">
        <v>442</v>
      </c>
      <c r="G21" s="447"/>
      <c r="H21" s="447"/>
    </row>
    <row r="22" spans="1:8">
      <c r="A22" s="310" t="s">
        <v>403</v>
      </c>
      <c r="B22" s="342"/>
      <c r="F22" s="447"/>
      <c r="G22" s="447"/>
      <c r="H22" s="447"/>
    </row>
    <row r="23" spans="1:8">
      <c r="A23" s="309" t="s">
        <v>404</v>
      </c>
      <c r="B23" s="343">
        <f ca="1">IF(AND($D$1&lt;&gt;"",$D$2&lt;&gt;""),IF(SUMPRODUCT(([1]!Date=$D$1)*([1]!Time=$D$2)*ROW([1]!Date))&lt;&gt;0,(INDEX([1]!SLIP,SUMPRODUCT(([1]!Date=$D$1)*([1]!Time=$D$2)*ROW([1]!Date))-3)),""),"")</f>
        <v>3.8</v>
      </c>
      <c r="F23" s="447"/>
      <c r="G23" s="447"/>
      <c r="H23" s="447"/>
    </row>
    <row r="24" spans="1:8">
      <c r="A24" s="310" t="s">
        <v>415</v>
      </c>
      <c r="B24" s="310"/>
      <c r="F24" s="447"/>
      <c r="G24" s="447"/>
      <c r="H24" s="447"/>
    </row>
    <row r="25" spans="1:8">
      <c r="A25" s="309" t="s">
        <v>406</v>
      </c>
      <c r="B25" s="340" t="s">
        <v>405</v>
      </c>
      <c r="C25" t="s">
        <v>439</v>
      </c>
      <c r="F25" s="447"/>
      <c r="G25" s="447"/>
      <c r="H25" s="447"/>
    </row>
    <row r="26" spans="1:8">
      <c r="A26" s="309" t="s">
        <v>407</v>
      </c>
      <c r="B26" s="340" t="s">
        <v>408</v>
      </c>
      <c r="C26" t="s">
        <v>439</v>
      </c>
      <c r="F26" s="447"/>
      <c r="G26" s="447"/>
      <c r="H26" s="447"/>
    </row>
    <row r="27" spans="1:8">
      <c r="A27" s="309" t="s">
        <v>409</v>
      </c>
      <c r="B27" s="340" t="s">
        <v>410</v>
      </c>
      <c r="C27" t="s">
        <v>439</v>
      </c>
      <c r="F27" s="447"/>
      <c r="G27" s="447"/>
      <c r="H27" s="447"/>
    </row>
    <row r="28" spans="1:8">
      <c r="A28" s="310" t="s">
        <v>239</v>
      </c>
      <c r="B28" s="310"/>
      <c r="F28" s="447"/>
      <c r="G28" s="447"/>
      <c r="H28" s="447"/>
    </row>
    <row r="29" spans="1:8">
      <c r="A29" s="310" t="s">
        <v>240</v>
      </c>
      <c r="B29" s="310"/>
      <c r="F29" s="447"/>
      <c r="G29" s="447"/>
      <c r="H29" s="447"/>
    </row>
    <row r="30" spans="1:8">
      <c r="F30" s="447"/>
      <c r="G30" s="447"/>
      <c r="H30" s="447"/>
    </row>
    <row r="31" spans="1:8">
      <c r="B31" s="312" t="s">
        <v>416</v>
      </c>
      <c r="C31" s="312" t="s">
        <v>417</v>
      </c>
      <c r="D31" s="313" t="s">
        <v>418</v>
      </c>
      <c r="F31" s="447"/>
      <c r="G31" s="447"/>
      <c r="H31" s="447"/>
    </row>
    <row r="32" spans="1:8">
      <c r="A32" s="309" t="s">
        <v>419</v>
      </c>
      <c r="B32" s="344"/>
      <c r="C32" s="289"/>
      <c r="D32" s="289"/>
      <c r="F32" s="447"/>
      <c r="G32" s="447"/>
      <c r="H32" s="447"/>
    </row>
    <row r="33" spans="1:8">
      <c r="A33" s="309" t="s">
        <v>411</v>
      </c>
      <c r="B33" s="289"/>
      <c r="C33" s="289"/>
      <c r="D33" s="289"/>
      <c r="F33" s="447"/>
      <c r="G33" s="447"/>
      <c r="H33" s="447"/>
    </row>
    <row r="34" spans="1:8">
      <c r="A34" s="309" t="s">
        <v>412</v>
      </c>
      <c r="B34" s="289"/>
      <c r="C34" s="289"/>
      <c r="D34" s="289"/>
      <c r="F34" s="447"/>
      <c r="G34" s="447"/>
      <c r="H34" s="447"/>
    </row>
    <row r="35" spans="1:8">
      <c r="F35" s="447"/>
      <c r="G35" s="447"/>
      <c r="H35" s="447"/>
    </row>
    <row r="36" spans="1:8">
      <c r="F36" s="447"/>
      <c r="G36" s="447"/>
      <c r="H36" s="447"/>
    </row>
    <row r="37" spans="1:8">
      <c r="A37" s="309" t="s">
        <v>413</v>
      </c>
      <c r="B37" s="289"/>
      <c r="F37" s="447"/>
      <c r="G37" s="447"/>
      <c r="H37" s="447"/>
    </row>
    <row r="38" spans="1:8">
      <c r="F38" s="447"/>
      <c r="G38" s="447"/>
      <c r="H38" s="447"/>
    </row>
    <row r="39" spans="1:8">
      <c r="B39" s="311" t="s">
        <v>393</v>
      </c>
      <c r="C39" s="311" t="s">
        <v>420</v>
      </c>
      <c r="D39" s="311" t="s">
        <v>421</v>
      </c>
      <c r="F39" s="447"/>
      <c r="G39" s="447"/>
      <c r="H39" s="447"/>
    </row>
    <row r="40" spans="1:8">
      <c r="A40" s="309" t="s">
        <v>414</v>
      </c>
      <c r="B40" s="289">
        <f ca="1">IF(AND($D$1&lt;&gt;"",$D$2&lt;&gt;""),IF(SUMPRODUCT(([1]!Date=$D$1)*([1]!Time=$D$2)*ROW([1]!Date))&lt;&gt;0,(INDEX([1]!ROBVLSFO,SUMPRODUCT(([1]!Date=$D$1)*([1]!Time=$D$2)*ROW([1]!Date))-3)),""),"")</f>
        <v>1371.2</v>
      </c>
      <c r="C40" s="289">
        <f ca="1">IF(AND($D$1&lt;&gt;"",$D$2&lt;&gt;""),IF(SUMPRODUCT(([1]!Date=$D$1)*([1]!Time=$D$2)*ROW([1]!Date))&lt;&gt;0,(INDEX([1]!ROBLSMGO,SUMPRODUCT(([1]!Date=$D$1)*([1]!Time=$D$2)*ROW([1]!Date))-3)),""),"")</f>
        <v>168.06130000000007</v>
      </c>
      <c r="D40" s="289">
        <f ca="1">IF(AND($D$1&lt;&gt;"",$D$2&lt;&gt;""),IF(SUMPRODUCT(([1]!Date=$D$1)*([1]!Time=$D$2)*ROW([1]!Date))&lt;&gt;0,(INDEX([1]!ROBTOTW,SUMPRODUCT(([1]!Date=$D$1)*([1]!Time=$D$2)*ROW([1]!Date))-3)),""),"")</f>
        <v>606</v>
      </c>
      <c r="F40" s="447"/>
      <c r="G40" s="447"/>
      <c r="H40" s="447"/>
    </row>
    <row r="41" spans="1:8">
      <c r="F41" s="447"/>
      <c r="G41" s="447"/>
      <c r="H41" s="447"/>
    </row>
    <row r="42" spans="1:8" ht="45">
      <c r="A42" s="315" t="s">
        <v>241</v>
      </c>
      <c r="B42" s="312" t="s">
        <v>422</v>
      </c>
      <c r="C42" s="312" t="s">
        <v>423</v>
      </c>
      <c r="D42" s="312" t="s">
        <v>254</v>
      </c>
      <c r="F42" s="192" t="s">
        <v>441</v>
      </c>
    </row>
    <row r="43" spans="1:8" ht="30" customHeight="1">
      <c r="A43" s="311" t="s">
        <v>424</v>
      </c>
      <c r="B43" s="340" t="e">
        <f ca="1">IF(AND($D$1&lt;&gt;"",$D$2&lt;&gt;""),IF(SUMPRODUCT(([1]!Date=$D$1)*([1]!Time=$D$2)*ROW([1]!Date))&lt;&gt;0,(INDEX([1]!AE1KW,SUMPRODUCT(([1]!Date=$D$1)*([1]!Time=$D$2)*ROW([1]!Date))-3)),""),"")</f>
        <v>#DIV/0!</v>
      </c>
      <c r="C43" s="289"/>
      <c r="D43" s="289">
        <f ca="1">IF(AND($D$1&lt;&gt;"",$D$2&lt;&gt;""),IF(SUMPRODUCT(([1]!Date=$D$1)*([1]!Time=$D$2)*ROW([1]!Date))&lt;&gt;0,(INDEX([1]!GEN1Rhrs,SUMPRODUCT(([1]!Date=$D$1)*([1]!Time=$D$2)*ROW([1]!Date))-3)),""),"")</f>
        <v>0</v>
      </c>
    </row>
    <row r="44" spans="1:8">
      <c r="A44" s="311" t="s">
        <v>425</v>
      </c>
      <c r="B44" s="340">
        <f ca="1">IF(AND($D$1&lt;&gt;"",$D$2&lt;&gt;""),IF(SUMPRODUCT(([1]!Date=$D$1)*([1]!Time=$D$2)*ROW([1]!Date))&lt;&gt;0,(INDEX([1]!AE2KW,SUMPRODUCT(([1]!Date=$D$1)*([1]!Time=$D$2)*ROW([1]!Date))-3)),""),"")</f>
        <v>2112.48</v>
      </c>
      <c r="C44" s="289"/>
      <c r="D44" s="289">
        <f ca="1">IF(AND($D$1&lt;&gt;"",$D$2&lt;&gt;""),IF(SUMPRODUCT(([1]!Date=$D$1)*([1]!Time=$D$2)*ROW([1]!Date))&lt;&gt;0,(INDEX([1]!GEN2Rhrs,SUMPRODUCT(([1]!Date=$D$1)*([1]!Time=$D$2)*ROW([1]!Date))-3)),""),"")</f>
        <v>25</v>
      </c>
    </row>
    <row r="45" spans="1:8">
      <c r="A45" s="311" t="s">
        <v>35</v>
      </c>
      <c r="B45" s="340" t="e">
        <f ca="1">IF(AND($D$1&lt;&gt;"",$D$2&lt;&gt;""),IF(SUMPRODUCT(([1]!Date=$D$1)*([1]!Time=$D$2)*ROW([1]!Date))&lt;&gt;0,(INDEX([1]!AE3KW,SUMPRODUCT(([1]!Date=$D$1)*([1]!Time=$D$2)*ROW([1]!Date))-3)),""),"")</f>
        <v>#DIV/0!</v>
      </c>
      <c r="C45" s="289"/>
      <c r="D45" s="289">
        <f ca="1">IF(AND($D$1&lt;&gt;"",$D$2&lt;&gt;""),IF(SUMPRODUCT(([1]!Date=$D$1)*([1]!Time=$D$2)*ROW([1]!Date))&lt;&gt;0,(INDEX([1]!GEN3Rhrs,SUMPRODUCT(([1]!Date=$D$1)*([1]!Time=$D$2)*ROW([1]!Date))-3)),""),"")</f>
        <v>0</v>
      </c>
    </row>
    <row r="46" spans="1:8">
      <c r="A46" s="311" t="s">
        <v>36</v>
      </c>
      <c r="B46" s="340" t="e">
        <f ca="1">IF(AND($D$1&lt;&gt;"",$D$2&lt;&gt;""),IF(SUMPRODUCT(([1]!Date=$D$1)*([1]!Time=$D$2)*ROW([1]!Date))&lt;&gt;0,(INDEX([1]!AE4KW,SUMPRODUCT(([1]!Date=$D$1)*([1]!Time=$D$2)*ROW([1]!Date))-3)),""),"")</f>
        <v>#DIV/0!</v>
      </c>
      <c r="C46" s="289"/>
      <c r="D46" s="289">
        <f ca="1">IF(AND($D$1&lt;&gt;"",$D$2&lt;&gt;""),IF(SUMPRODUCT(([1]!Date=$D$1)*([1]!Time=$D$2)*ROW([1]!Date))&lt;&gt;0,(INDEX([1]!GEN4Rhrs,SUMPRODUCT(([1]!Date=$D$1)*([1]!Time=$D$2)*ROW([1]!Date))-3)),""),"")</f>
        <v>0</v>
      </c>
    </row>
    <row r="48" spans="1:8">
      <c r="A48" s="316" t="s">
        <v>242</v>
      </c>
    </row>
    <row r="49" spans="1:1" ht="30">
      <c r="A49" s="316" t="s">
        <v>243</v>
      </c>
    </row>
    <row r="50" spans="1:1" ht="30">
      <c r="A50" s="316" t="s">
        <v>244</v>
      </c>
    </row>
    <row r="51" spans="1:1" ht="30">
      <c r="A51" s="316" t="s">
        <v>245</v>
      </c>
    </row>
    <row r="52" spans="1:1" ht="30">
      <c r="A52" s="316" t="s">
        <v>426</v>
      </c>
    </row>
    <row r="53" spans="1:1">
      <c r="A53" s="316" t="s">
        <v>246</v>
      </c>
    </row>
    <row r="54" spans="1:1">
      <c r="A54" s="316"/>
    </row>
    <row r="55" spans="1:1">
      <c r="A55" s="316" t="s">
        <v>247</v>
      </c>
    </row>
    <row r="56" spans="1:1">
      <c r="A56" s="316" t="s">
        <v>248</v>
      </c>
    </row>
    <row r="57" spans="1:1">
      <c r="A57" s="316"/>
    </row>
    <row r="58" spans="1:1" ht="30">
      <c r="A58" s="316" t="s">
        <v>249</v>
      </c>
    </row>
    <row r="59" spans="1:1">
      <c r="A59" s="316" t="s">
        <v>250</v>
      </c>
    </row>
    <row r="60" spans="1:1">
      <c r="A60" s="316"/>
    </row>
    <row r="61" spans="1:1">
      <c r="A61" s="316" t="s">
        <v>251</v>
      </c>
    </row>
    <row r="62" spans="1:1">
      <c r="A62" s="316" t="s">
        <v>252</v>
      </c>
    </row>
    <row r="63" spans="1:1">
      <c r="A63" s="316" t="s">
        <v>253</v>
      </c>
    </row>
    <row r="68" spans="1:1" ht="75">
      <c r="A68" s="317" t="s">
        <v>255</v>
      </c>
    </row>
  </sheetData>
  <mergeCells count="2">
    <mergeCell ref="A1:B1"/>
    <mergeCell ref="F21:H4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E9CD2-7E2E-4836-BC85-A0E2684C87F8}">
  <dimension ref="A1:G60"/>
  <sheetViews>
    <sheetView topLeftCell="A10" workbookViewId="0">
      <selection activeCell="E28" sqref="E28"/>
    </sheetView>
  </sheetViews>
  <sheetFormatPr defaultRowHeight="15"/>
  <cols>
    <col min="1" max="1" width="109.5703125" customWidth="1"/>
    <col min="2" max="2" width="9.5703125" customWidth="1"/>
    <col min="3" max="3" width="10.140625" customWidth="1"/>
    <col min="5" max="5" width="10.28515625" customWidth="1"/>
    <col min="6" max="6" width="11.42578125" customWidth="1"/>
    <col min="7" max="7" width="11.140625" customWidth="1"/>
  </cols>
  <sheetData>
    <row r="1" spans="1:7">
      <c r="A1" s="321" t="s">
        <v>256</v>
      </c>
      <c r="C1" s="303" t="s">
        <v>383</v>
      </c>
      <c r="D1" s="304">
        <f>'VESLINK '!B4</f>
        <v>45224</v>
      </c>
    </row>
    <row r="2" spans="1:7">
      <c r="A2" s="22"/>
      <c r="C2" s="303" t="s">
        <v>384</v>
      </c>
      <c r="D2" s="305">
        <f>'VESLINK '!B5</f>
        <v>0.5</v>
      </c>
    </row>
    <row r="3" spans="1:7">
      <c r="A3" s="320" t="s">
        <v>232</v>
      </c>
    </row>
    <row r="4" spans="1:7">
      <c r="A4" s="320"/>
    </row>
    <row r="5" spans="1:7">
      <c r="A5" s="320" t="s">
        <v>233</v>
      </c>
    </row>
    <row r="6" spans="1:7">
      <c r="A6" s="320" t="s">
        <v>234</v>
      </c>
    </row>
    <row r="7" spans="1:7">
      <c r="A7" s="320" t="s">
        <v>235</v>
      </c>
    </row>
    <row r="8" spans="1:7">
      <c r="A8" s="320"/>
    </row>
    <row r="9" spans="1:7">
      <c r="A9" s="320" t="s">
        <v>257</v>
      </c>
    </row>
    <row r="10" spans="1:7">
      <c r="A10" s="320" t="s">
        <v>258</v>
      </c>
    </row>
    <row r="11" spans="1:7">
      <c r="A11" s="320" t="s">
        <v>259</v>
      </c>
    </row>
    <row r="12" spans="1:7">
      <c r="A12" s="320"/>
    </row>
    <row r="13" spans="1:7">
      <c r="A13" s="320" t="s">
        <v>260</v>
      </c>
    </row>
    <row r="14" spans="1:7">
      <c r="A14" s="320" t="s">
        <v>240</v>
      </c>
    </row>
    <row r="16" spans="1:7">
      <c r="B16" s="319" t="s">
        <v>427</v>
      </c>
      <c r="C16" s="319" t="s">
        <v>428</v>
      </c>
      <c r="D16" s="319" t="s">
        <v>429</v>
      </c>
      <c r="E16" s="319" t="s">
        <v>430</v>
      </c>
      <c r="F16" s="22" t="s">
        <v>431</v>
      </c>
      <c r="G16" s="22" t="s">
        <v>432</v>
      </c>
    </row>
    <row r="17" spans="1:7" ht="18.75" customHeight="1">
      <c r="A17" s="315" t="s">
        <v>438</v>
      </c>
      <c r="B17" s="289"/>
      <c r="C17" s="289"/>
      <c r="D17" s="289"/>
      <c r="E17" s="289"/>
      <c r="F17" s="289"/>
      <c r="G17" s="289"/>
    </row>
    <row r="18" spans="1:7">
      <c r="A18" s="2"/>
    </row>
    <row r="19" spans="1:7">
      <c r="A19" s="2"/>
      <c r="B19" s="319" t="s">
        <v>416</v>
      </c>
      <c r="C19" s="319" t="s">
        <v>417</v>
      </c>
      <c r="D19" s="319" t="s">
        <v>332</v>
      </c>
    </row>
    <row r="20" spans="1:7">
      <c r="A20" s="309" t="s">
        <v>437</v>
      </c>
      <c r="B20" s="289"/>
      <c r="C20" s="289"/>
      <c r="D20" s="289"/>
    </row>
    <row r="22" spans="1:7">
      <c r="A22" s="318" t="s">
        <v>433</v>
      </c>
    </row>
    <row r="24" spans="1:7">
      <c r="B24" s="312" t="s">
        <v>393</v>
      </c>
      <c r="C24" s="312" t="s">
        <v>434</v>
      </c>
      <c r="D24" s="312" t="s">
        <v>435</v>
      </c>
      <c r="E24" s="312" t="s">
        <v>420</v>
      </c>
      <c r="F24" s="312" t="s">
        <v>421</v>
      </c>
    </row>
    <row r="25" spans="1:7">
      <c r="A25" s="309" t="s">
        <v>436</v>
      </c>
      <c r="B25" s="289">
        <f ca="1">IF(AND($D$1&lt;&gt;"",$D$2&lt;&gt;""),IF(SUMPRODUCT(([1]!Date=$D$1)*([1]!Time=$D$2)*ROW([1]!Date))&lt;&gt;0,(INDEX([1]!ROBVLSFO,SUMPRODUCT(([1]!Date=$D$1)*([1]!Time=$D$2)*ROW([1]!Date))-3)),""),"")</f>
        <v>1371.2</v>
      </c>
      <c r="C25" s="289">
        <v>0</v>
      </c>
      <c r="D25" s="289">
        <v>0</v>
      </c>
      <c r="E25" s="289">
        <f ca="1">IF(AND($D$1&lt;&gt;"",$D$2&lt;&gt;""),IF(SUMPRODUCT(([1]!Date=$D$1)*([1]!Time=$D$2)*ROW([1]!Date))&lt;&gt;0,(INDEX([1]!ROBLSMGO,SUMPRODUCT(([1]!Date=$D$1)*([1]!Time=$D$2)*ROW([1]!Date))-3)),""),"")</f>
        <v>168.06130000000007</v>
      </c>
      <c r="F25" s="289">
        <f ca="1">IF(AND($D$1&lt;&gt;"",$D$2&lt;&gt;""),IF(SUMPRODUCT(([1]!Date=$D$1)*([1]!Time=$D$2)*ROW([1]!Date))&lt;&gt;0,(INDEX([1]!ROBTOTW,SUMPRODUCT(([1]!Date=$D$1)*([1]!Time=$D$2)*ROW([1]!Date))-3)),""),"")</f>
        <v>606</v>
      </c>
    </row>
    <row r="27" spans="1:7">
      <c r="B27" s="22" t="s">
        <v>424</v>
      </c>
      <c r="C27" s="22" t="s">
        <v>425</v>
      </c>
      <c r="D27" s="22" t="s">
        <v>35</v>
      </c>
      <c r="E27" s="22" t="s">
        <v>36</v>
      </c>
    </row>
    <row r="28" spans="1:7">
      <c r="A28" s="309" t="s">
        <v>261</v>
      </c>
      <c r="B28" s="289" t="e">
        <f ca="1">IF(AND($D$1&lt;&gt;"",$D$2&lt;&gt;""),IF(SUMPRODUCT(([1]!Date=$D$1)*([1]!Time=$D$2)*ROW([1]!Date))&lt;&gt;0,(INDEX([1]!AE1KW,SUMPRODUCT(([1]!Date=$D$1)*([1]!Time=$D$2)*ROW([1]!Date))-3)),""),"")</f>
        <v>#DIV/0!</v>
      </c>
      <c r="C28" s="289">
        <f ca="1">IF(AND($D$1&lt;&gt;"",$D$2&lt;&gt;""),IF(SUMPRODUCT(([1]!Date=$D$1)*([1]!Time=$D$2)*ROW([1]!Date))&lt;&gt;0,(INDEX([1]!AE2KW,SUMPRODUCT(([1]!Date=$D$1)*([1]!Time=$D$2)*ROW([1]!Date))-3)),""),"")</f>
        <v>2112.48</v>
      </c>
      <c r="D28" s="289" t="e">
        <f ca="1">IF(AND($D$1&lt;&gt;"",$D$2&lt;&gt;""),IF(SUMPRODUCT(([1]!Date=$D$1)*([1]!Time=$D$2)*ROW([1]!Date))&lt;&gt;0,(INDEX([1]!AE3KW,SUMPRODUCT(([1]!Date=$D$1)*([1]!Time=$D$2)*ROW([1]!Date))-3)),""),"")</f>
        <v>#DIV/0!</v>
      </c>
      <c r="E28" s="289" t="e">
        <f ca="1">IF(AND($D$1&lt;&gt;"",$D$2&lt;&gt;""),IF(SUMPRODUCT(([1]!Date=$D$1)*([1]!Time=$D$2)*ROW([1]!Date))&lt;&gt;0,(INDEX([1]!AE4KW,SUMPRODUCT(([1]!Date=$D$1)*([1]!Time=$D$2)*ROW([1]!Date))-3)),""),"")</f>
        <v>#DIV/0!</v>
      </c>
    </row>
    <row r="30" spans="1:7">
      <c r="A30" s="318" t="s">
        <v>262</v>
      </c>
    </row>
    <row r="33" spans="1:1">
      <c r="A33" s="318" t="s">
        <v>263</v>
      </c>
    </row>
    <row r="34" spans="1:1">
      <c r="A34" s="318" t="s">
        <v>264</v>
      </c>
    </row>
    <row r="35" spans="1:1">
      <c r="A35" s="318" t="s">
        <v>249</v>
      </c>
    </row>
    <row r="36" spans="1:1">
      <c r="A36" s="318" t="s">
        <v>265</v>
      </c>
    </row>
    <row r="38" spans="1:1">
      <c r="A38" s="318" t="s">
        <v>266</v>
      </c>
    </row>
    <row r="39" spans="1:1">
      <c r="A39" s="318" t="s">
        <v>267</v>
      </c>
    </row>
    <row r="41" spans="1:1">
      <c r="A41" s="318" t="s">
        <v>268</v>
      </c>
    </row>
    <row r="42" spans="1:1">
      <c r="A42" s="318" t="s">
        <v>269</v>
      </c>
    </row>
    <row r="43" spans="1:1">
      <c r="A43" s="318" t="s">
        <v>270</v>
      </c>
    </row>
    <row r="44" spans="1:1">
      <c r="A44" s="318" t="s">
        <v>271</v>
      </c>
    </row>
    <row r="45" spans="1:1">
      <c r="A45" s="318" t="s">
        <v>272</v>
      </c>
    </row>
    <row r="47" spans="1:1">
      <c r="A47" s="318" t="s">
        <v>273</v>
      </c>
    </row>
    <row r="48" spans="1:1">
      <c r="A48" s="318" t="s">
        <v>274</v>
      </c>
    </row>
    <row r="49" spans="1:1">
      <c r="A49" s="318" t="s">
        <v>275</v>
      </c>
    </row>
    <row r="50" spans="1:1">
      <c r="A50" s="318" t="s">
        <v>276</v>
      </c>
    </row>
    <row r="52" spans="1:1">
      <c r="A52" s="318" t="s">
        <v>277</v>
      </c>
    </row>
    <row r="53" spans="1:1">
      <c r="A53" s="318" t="s">
        <v>278</v>
      </c>
    </row>
    <row r="54" spans="1:1">
      <c r="A54" s="318" t="s">
        <v>279</v>
      </c>
    </row>
    <row r="58" spans="1:1">
      <c r="A58" s="318" t="s">
        <v>251</v>
      </c>
    </row>
    <row r="59" spans="1:1">
      <c r="A59" s="318" t="s">
        <v>252</v>
      </c>
    </row>
    <row r="60" spans="1:1">
      <c r="A60" s="318"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78704-0C89-4D17-AB9B-8EDE0A0E7C46}">
  <dimension ref="A2:EF114"/>
  <sheetViews>
    <sheetView topLeftCell="A38" workbookViewId="0">
      <pane ySplit="2" topLeftCell="A46" activePane="bottomLeft" state="frozen"/>
      <selection activeCell="A38" sqref="A38"/>
      <selection pane="bottomLeft" activeCell="AP60" sqref="AP60"/>
    </sheetView>
  </sheetViews>
  <sheetFormatPr defaultRowHeight="24.95" customHeight="1"/>
  <cols>
    <col min="1" max="1" width="1.7109375" customWidth="1"/>
    <col min="2" max="2" width="24.28515625" customWidth="1"/>
    <col min="3" max="3" width="11.140625" customWidth="1"/>
    <col min="4" max="4" width="16" customWidth="1"/>
    <col min="5" max="6" width="11.140625" hidden="1" customWidth="1"/>
    <col min="7" max="7" width="19" hidden="1" customWidth="1"/>
    <col min="8" max="8" width="13.140625" customWidth="1"/>
    <col min="9" max="9" width="12.85546875" customWidth="1"/>
    <col min="10" max="10" width="10.7109375" customWidth="1"/>
    <col min="11" max="11" width="10.42578125" customWidth="1"/>
    <col min="12" max="12" width="8.42578125" style="125" customWidth="1"/>
    <col min="13" max="13" width="10" style="125" customWidth="1"/>
    <col min="14" max="14" width="9.28515625" bestFit="1" customWidth="1"/>
    <col min="15" max="15" width="9.28515625" customWidth="1"/>
    <col min="16" max="16" width="9.28515625" bestFit="1" customWidth="1"/>
    <col min="17" max="19" width="9.28515625" customWidth="1"/>
    <col min="20" max="20" width="8.28515625" customWidth="1"/>
    <col min="21" max="21" width="6.28515625" bestFit="1" customWidth="1"/>
    <col min="22" max="22" width="5.5703125" hidden="1" customWidth="1"/>
    <col min="23" max="23" width="5.85546875" hidden="1" customWidth="1"/>
    <col min="24" max="24" width="5.7109375" hidden="1" customWidth="1"/>
    <col min="25" max="25" width="8.140625" customWidth="1"/>
    <col min="26" max="26" width="6.28515625" bestFit="1" customWidth="1"/>
    <col min="27" max="27" width="5.5703125" hidden="1" customWidth="1"/>
    <col min="28" max="28" width="5.85546875" hidden="1" customWidth="1"/>
    <col min="29" max="29" width="5.7109375" hidden="1" customWidth="1"/>
    <col min="30" max="30" width="8.28515625" customWidth="1"/>
    <col min="31" max="31" width="7.28515625" customWidth="1"/>
    <col min="32" max="32" width="5.5703125" hidden="1" customWidth="1"/>
    <col min="33" max="33" width="5.85546875" hidden="1" customWidth="1"/>
    <col min="34" max="34" width="5.7109375" hidden="1" customWidth="1"/>
    <col min="35" max="35" width="9.5703125" customWidth="1"/>
    <col min="36" max="36" width="6.28515625" bestFit="1" customWidth="1"/>
    <col min="37" max="39" width="6.140625" hidden="1" customWidth="1"/>
    <col min="43" max="43" width="30.7109375" style="126" bestFit="1" customWidth="1"/>
    <col min="44" max="44" width="12.42578125" style="127" customWidth="1"/>
    <col min="45" max="45" width="12.7109375" style="127" customWidth="1"/>
    <col min="46" max="46" width="11.85546875" style="127" customWidth="1"/>
    <col min="47" max="47" width="12.42578125" style="127" customWidth="1"/>
    <col min="48" max="48" width="12.7109375" style="127" customWidth="1"/>
    <col min="49" max="49" width="11.7109375" style="127" customWidth="1"/>
    <col min="50" max="50" width="12.42578125" style="127" customWidth="1"/>
    <col min="51" max="51" width="12.7109375" style="127" customWidth="1"/>
    <col min="52" max="52" width="11.5703125" style="127" customWidth="1"/>
    <col min="53" max="53" width="12.42578125" style="127" customWidth="1"/>
    <col min="54" max="54" width="12.7109375" style="127" customWidth="1"/>
    <col min="55" max="55" width="12.28515625" style="127" customWidth="1"/>
    <col min="56" max="56" width="12" customWidth="1"/>
    <col min="57" max="57" width="12.42578125" customWidth="1"/>
    <col min="58" max="58" width="12.140625" customWidth="1"/>
    <col min="59" max="59" width="11.28515625" customWidth="1"/>
    <col min="60" max="60" width="10.85546875" customWidth="1"/>
    <col min="61" max="61" width="12.42578125" style="127" customWidth="1"/>
    <col min="62" max="62" width="9" customWidth="1"/>
    <col min="63" max="63" width="10.28515625" customWidth="1"/>
    <col min="64" max="64" width="30.7109375" customWidth="1"/>
    <col min="65" max="65" width="139.85546875" customWidth="1"/>
    <col min="66" max="66" width="16.7109375" customWidth="1"/>
    <col min="67" max="67" width="16.7109375" style="287" customWidth="1"/>
  </cols>
  <sheetData>
    <row r="2" spans="2:71" ht="24.95" customHeight="1">
      <c r="B2" s="112" t="s">
        <v>280</v>
      </c>
      <c r="C2" s="113"/>
      <c r="D2" s="113"/>
      <c r="E2" s="113"/>
      <c r="F2" s="113"/>
      <c r="G2" s="113"/>
      <c r="H2" s="114"/>
      <c r="I2" s="114"/>
      <c r="J2" s="114"/>
      <c r="K2" s="114"/>
      <c r="L2" s="115"/>
      <c r="M2" s="115"/>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6"/>
      <c r="AR2" s="117"/>
      <c r="AS2" s="117"/>
      <c r="AT2" s="117"/>
      <c r="AU2" s="117"/>
      <c r="AV2" s="117"/>
      <c r="AW2" s="117"/>
      <c r="AX2" s="117"/>
      <c r="AY2" s="117"/>
      <c r="AZ2" s="117"/>
      <c r="BA2" s="117"/>
      <c r="BB2" s="117"/>
      <c r="BC2" s="117"/>
      <c r="BD2" s="114"/>
      <c r="BE2" s="114"/>
      <c r="BF2" s="114"/>
      <c r="BG2" s="114"/>
      <c r="BH2" s="118"/>
      <c r="BI2" s="119"/>
      <c r="BJ2" s="118"/>
      <c r="BK2" s="504"/>
      <c r="BL2" s="504"/>
      <c r="BM2" s="118"/>
      <c r="BN2" s="118"/>
      <c r="BO2" s="120"/>
      <c r="BP2" s="121"/>
      <c r="BQ2" s="122"/>
      <c r="BR2" s="122"/>
      <c r="BS2" s="122"/>
    </row>
    <row r="3" spans="2:71" ht="24.95" customHeight="1" thickBot="1">
      <c r="B3" s="123"/>
      <c r="C3" s="124"/>
      <c r="D3" s="124"/>
      <c r="E3" s="124"/>
      <c r="F3" s="124"/>
      <c r="G3" s="124"/>
      <c r="BH3" s="128"/>
      <c r="BI3" s="129"/>
      <c r="BJ3" s="130"/>
      <c r="BK3" s="505"/>
      <c r="BL3" s="506"/>
      <c r="BM3" s="130"/>
      <c r="BN3" s="131"/>
      <c r="BO3" s="132"/>
      <c r="BP3" s="133"/>
      <c r="BQ3" s="134"/>
      <c r="BR3" s="134"/>
      <c r="BS3" s="128"/>
    </row>
    <row r="4" spans="2:71" s="110" customFormat="1" ht="24.95" customHeight="1" thickBot="1">
      <c r="B4" s="96"/>
      <c r="C4"/>
      <c r="D4"/>
      <c r="E4"/>
      <c r="F4"/>
      <c r="G4"/>
      <c r="H4"/>
      <c r="I4"/>
      <c r="J4"/>
      <c r="K4"/>
      <c r="L4" s="125"/>
      <c r="M4" s="125"/>
      <c r="O4"/>
      <c r="P4" s="507" t="s">
        <v>281</v>
      </c>
      <c r="Q4" s="508"/>
      <c r="R4" s="508"/>
      <c r="S4" s="508"/>
      <c r="T4" s="509"/>
      <c r="U4"/>
      <c r="V4"/>
      <c r="W4"/>
      <c r="X4"/>
      <c r="Y4"/>
      <c r="Z4"/>
      <c r="AA4"/>
      <c r="AB4"/>
      <c r="AC4"/>
      <c r="AD4"/>
      <c r="AE4"/>
      <c r="AF4"/>
      <c r="AG4"/>
      <c r="AH4"/>
      <c r="AI4"/>
      <c r="AJ4"/>
      <c r="AK4"/>
      <c r="AL4"/>
      <c r="AM4"/>
      <c r="AT4" s="127"/>
      <c r="AU4" s="127"/>
      <c r="AV4" s="127"/>
      <c r="AW4" s="127"/>
      <c r="AX4" s="127"/>
      <c r="AY4" s="127"/>
      <c r="AZ4" s="127"/>
      <c r="BA4" s="127"/>
      <c r="BB4" s="127"/>
      <c r="BC4" s="127"/>
      <c r="BD4"/>
      <c r="BE4"/>
      <c r="BF4"/>
      <c r="BG4"/>
      <c r="BH4" s="128"/>
      <c r="BI4" s="129"/>
      <c r="BJ4" s="130"/>
      <c r="BK4" s="505"/>
      <c r="BL4" s="506"/>
      <c r="BM4" s="130"/>
      <c r="BN4" s="131"/>
      <c r="BO4" s="132"/>
      <c r="BP4" s="133"/>
      <c r="BQ4" s="134"/>
      <c r="BR4" s="134"/>
      <c r="BS4" s="128"/>
    </row>
    <row r="5" spans="2:71" s="110" customFormat="1" ht="24.95" customHeight="1" thickBot="1">
      <c r="B5" s="96"/>
      <c r="C5"/>
      <c r="D5"/>
      <c r="E5"/>
      <c r="F5"/>
      <c r="G5"/>
      <c r="H5"/>
      <c r="I5"/>
      <c r="J5"/>
      <c r="K5"/>
      <c r="L5" s="125"/>
      <c r="M5" s="125"/>
      <c r="N5"/>
      <c r="O5"/>
      <c r="P5"/>
      <c r="Q5"/>
      <c r="R5"/>
      <c r="S5"/>
      <c r="T5"/>
      <c r="U5"/>
      <c r="V5"/>
      <c r="W5"/>
      <c r="X5"/>
      <c r="Y5"/>
      <c r="Z5"/>
      <c r="AA5"/>
      <c r="AB5"/>
      <c r="AC5"/>
      <c r="AD5"/>
      <c r="AE5"/>
      <c r="AF5"/>
      <c r="AG5"/>
      <c r="AH5"/>
      <c r="AI5"/>
      <c r="AJ5"/>
      <c r="AK5"/>
      <c r="AL5"/>
      <c r="AM5"/>
      <c r="AN5"/>
      <c r="AO5"/>
      <c r="AP5"/>
      <c r="AQ5" s="126"/>
      <c r="AR5" s="127"/>
      <c r="AS5" s="127"/>
      <c r="AT5" s="127"/>
      <c r="AU5" s="127"/>
      <c r="AV5" s="127"/>
      <c r="AW5" s="127" t="s">
        <v>282</v>
      </c>
      <c r="AX5" s="127"/>
      <c r="AY5" s="127"/>
      <c r="AZ5" s="127"/>
      <c r="BA5" s="461" t="s">
        <v>283</v>
      </c>
      <c r="BB5" s="510"/>
      <c r="BC5" s="510"/>
      <c r="BD5" s="510"/>
      <c r="BE5" s="510"/>
      <c r="BF5" s="510"/>
      <c r="BG5" s="510"/>
      <c r="BH5" s="510"/>
      <c r="BI5" s="510"/>
      <c r="BJ5" s="462"/>
      <c r="BK5" s="505"/>
      <c r="BL5" s="506"/>
      <c r="BM5" s="130"/>
      <c r="BN5" s="131"/>
      <c r="BO5" s="132"/>
      <c r="BP5" s="133"/>
      <c r="BQ5" s="134"/>
      <c r="BR5" s="134"/>
      <c r="BS5" s="128"/>
    </row>
    <row r="6" spans="2:71" s="110" customFormat="1" ht="24.95" customHeight="1">
      <c r="B6" s="136" t="s">
        <v>284</v>
      </c>
      <c r="C6" s="137"/>
      <c r="D6" s="137"/>
      <c r="E6" s="137"/>
      <c r="F6" s="137"/>
      <c r="G6" s="137"/>
      <c r="H6" s="138"/>
      <c r="I6" s="138"/>
      <c r="J6" s="484" t="s">
        <v>285</v>
      </c>
      <c r="K6" s="485"/>
      <c r="L6" s="486"/>
      <c r="M6" s="139"/>
      <c r="N6" s="15"/>
      <c r="O6" s="15"/>
      <c r="P6" s="487"/>
      <c r="Q6" s="488"/>
      <c r="R6" s="488"/>
      <c r="S6" s="488"/>
      <c r="T6" s="488"/>
      <c r="U6" s="488"/>
      <c r="V6" s="488"/>
      <c r="W6" s="488"/>
      <c r="X6" s="488"/>
      <c r="Y6" s="488"/>
      <c r="Z6" s="488"/>
      <c r="AA6" s="488"/>
      <c r="AB6" s="488"/>
      <c r="AC6" s="488"/>
      <c r="AD6" s="488"/>
      <c r="AE6" s="488"/>
      <c r="AF6" s="488"/>
      <c r="AG6" s="488"/>
      <c r="AH6" s="488"/>
      <c r="AI6" s="488"/>
      <c r="AJ6" s="488"/>
      <c r="AK6" s="488"/>
      <c r="AL6" s="488"/>
      <c r="AM6" s="488"/>
      <c r="AN6" s="488"/>
      <c r="AO6" s="489"/>
      <c r="AP6" s="140"/>
      <c r="AQ6" s="141" t="s">
        <v>286</v>
      </c>
      <c r="AR6" s="142"/>
      <c r="AS6" s="142"/>
      <c r="AT6" s="142"/>
      <c r="AU6" s="143"/>
      <c r="AV6" s="143"/>
      <c r="AW6" s="143"/>
      <c r="AX6" s="144"/>
      <c r="AY6" s="144"/>
      <c r="AZ6" s="145"/>
      <c r="BA6" s="146" t="s">
        <v>287</v>
      </c>
      <c r="BB6" s="146"/>
      <c r="BC6" s="146" t="s">
        <v>288</v>
      </c>
      <c r="BD6" s="147" t="s">
        <v>289</v>
      </c>
      <c r="BE6" s="147" t="s">
        <v>290</v>
      </c>
      <c r="BF6" s="147" t="s">
        <v>289</v>
      </c>
      <c r="BG6" s="147" t="s">
        <v>291</v>
      </c>
      <c r="BH6" s="147" t="s">
        <v>292</v>
      </c>
      <c r="BI6" s="496" t="s">
        <v>293</v>
      </c>
      <c r="BJ6" s="497"/>
      <c r="BK6" s="148"/>
      <c r="BL6" s="148"/>
      <c r="BM6" s="15"/>
      <c r="BO6" s="149"/>
      <c r="BP6" s="150"/>
    </row>
    <row r="7" spans="2:71" s="110" customFormat="1" ht="24.95" customHeight="1">
      <c r="B7" s="136" t="s">
        <v>294</v>
      </c>
      <c r="C7" s="137"/>
      <c r="D7" s="137"/>
      <c r="E7" s="137"/>
      <c r="F7" s="137"/>
      <c r="G7" s="137"/>
      <c r="H7" s="138"/>
      <c r="I7" s="138"/>
      <c r="J7" s="498" t="s">
        <v>295</v>
      </c>
      <c r="K7" s="499"/>
      <c r="L7" s="500"/>
      <c r="M7" s="139"/>
      <c r="N7" s="15"/>
      <c r="O7" s="15"/>
      <c r="P7" s="490"/>
      <c r="Q7" s="491"/>
      <c r="R7" s="491"/>
      <c r="S7" s="491"/>
      <c r="T7" s="491"/>
      <c r="U7" s="491"/>
      <c r="V7" s="491"/>
      <c r="W7" s="491"/>
      <c r="X7" s="491"/>
      <c r="Y7" s="491"/>
      <c r="Z7" s="491"/>
      <c r="AA7" s="491"/>
      <c r="AB7" s="491"/>
      <c r="AC7" s="491"/>
      <c r="AD7" s="491"/>
      <c r="AE7" s="491"/>
      <c r="AF7" s="491"/>
      <c r="AG7" s="491"/>
      <c r="AH7" s="491"/>
      <c r="AI7" s="491"/>
      <c r="AJ7" s="491"/>
      <c r="AK7" s="491"/>
      <c r="AL7" s="491"/>
      <c r="AM7" s="491"/>
      <c r="AN7" s="491"/>
      <c r="AO7" s="492"/>
      <c r="AP7" s="140"/>
      <c r="AQ7" s="151" t="s">
        <v>296</v>
      </c>
      <c r="AR7" s="147" t="s">
        <v>297</v>
      </c>
      <c r="AS7" s="147" t="s">
        <v>298</v>
      </c>
      <c r="AT7" s="147" t="s">
        <v>299</v>
      </c>
      <c r="AU7" s="143"/>
      <c r="AV7" s="143"/>
      <c r="AW7" s="143"/>
      <c r="AX7" s="140"/>
      <c r="AY7" s="140"/>
      <c r="AZ7" s="145"/>
      <c r="BA7" s="152" t="s">
        <v>300</v>
      </c>
      <c r="BB7" s="153"/>
      <c r="BC7" s="154"/>
      <c r="BD7" s="155"/>
      <c r="BE7" s="154"/>
      <c r="BF7" s="155"/>
      <c r="BG7" s="156"/>
      <c r="BH7" s="157"/>
      <c r="BI7" s="470"/>
      <c r="BJ7" s="471"/>
      <c r="BK7" s="148"/>
      <c r="BL7" s="148"/>
      <c r="BM7" s="15"/>
      <c r="BO7" s="149"/>
      <c r="BP7" s="150"/>
    </row>
    <row r="8" spans="2:71" s="110" customFormat="1" ht="24.95" customHeight="1">
      <c r="B8" s="136" t="s">
        <v>301</v>
      </c>
      <c r="C8" s="137"/>
      <c r="D8" s="137"/>
      <c r="E8" s="137"/>
      <c r="F8" s="137"/>
      <c r="G8" s="137"/>
      <c r="H8" s="138"/>
      <c r="I8" s="138"/>
      <c r="J8" s="501" t="s">
        <v>302</v>
      </c>
      <c r="K8" s="502"/>
      <c r="L8" s="503"/>
      <c r="M8" s="139"/>
      <c r="N8" s="15"/>
      <c r="O8" s="15"/>
      <c r="P8" s="490"/>
      <c r="Q8" s="491"/>
      <c r="R8" s="491"/>
      <c r="S8" s="491"/>
      <c r="T8" s="491"/>
      <c r="U8" s="491"/>
      <c r="V8" s="491"/>
      <c r="W8" s="491"/>
      <c r="X8" s="491"/>
      <c r="Y8" s="491"/>
      <c r="Z8" s="491"/>
      <c r="AA8" s="491"/>
      <c r="AB8" s="491"/>
      <c r="AC8" s="491"/>
      <c r="AD8" s="491"/>
      <c r="AE8" s="491"/>
      <c r="AF8" s="491"/>
      <c r="AG8" s="491"/>
      <c r="AH8" s="491"/>
      <c r="AI8" s="491"/>
      <c r="AJ8" s="491"/>
      <c r="AK8" s="491"/>
      <c r="AL8" s="491"/>
      <c r="AM8" s="491"/>
      <c r="AN8" s="491"/>
      <c r="AO8" s="492"/>
      <c r="AP8" s="140"/>
      <c r="AQ8" s="160"/>
      <c r="AR8" s="161"/>
      <c r="AS8" s="162"/>
      <c r="AT8" s="162"/>
      <c r="AU8" s="143"/>
      <c r="AV8" s="143"/>
      <c r="AW8" s="143"/>
      <c r="AX8" s="140"/>
      <c r="AY8" s="140"/>
      <c r="AZ8" s="145"/>
      <c r="BA8" s="152" t="s">
        <v>300</v>
      </c>
      <c r="BB8" s="153"/>
      <c r="BC8" s="154"/>
      <c r="BD8" s="155"/>
      <c r="BE8" s="154"/>
      <c r="BF8" s="155"/>
      <c r="BG8" s="156"/>
      <c r="BH8" s="157"/>
      <c r="BI8" s="470"/>
      <c r="BJ8" s="471"/>
      <c r="BK8" s="148"/>
      <c r="BL8" s="148"/>
      <c r="BM8" s="15"/>
      <c r="BO8" s="149"/>
      <c r="BP8" s="150"/>
    </row>
    <row r="9" spans="2:71" s="110" customFormat="1" ht="24.95" customHeight="1">
      <c r="B9" s="136" t="s">
        <v>303</v>
      </c>
      <c r="C9" s="137"/>
      <c r="D9" s="137"/>
      <c r="E9" s="137"/>
      <c r="F9" s="137"/>
      <c r="G9" s="137"/>
      <c r="H9" s="138"/>
      <c r="I9" s="138"/>
      <c r="J9" s="501" t="s">
        <v>304</v>
      </c>
      <c r="K9" s="502"/>
      <c r="L9" s="503"/>
      <c r="M9" s="163"/>
      <c r="N9" s="15"/>
      <c r="O9" s="15"/>
      <c r="P9" s="490"/>
      <c r="Q9" s="491"/>
      <c r="R9" s="491"/>
      <c r="S9" s="491"/>
      <c r="T9" s="491"/>
      <c r="U9" s="491"/>
      <c r="V9" s="491"/>
      <c r="W9" s="491"/>
      <c r="X9" s="491"/>
      <c r="Y9" s="491"/>
      <c r="Z9" s="491"/>
      <c r="AA9" s="491"/>
      <c r="AB9" s="491"/>
      <c r="AC9" s="491"/>
      <c r="AD9" s="491"/>
      <c r="AE9" s="491"/>
      <c r="AF9" s="491"/>
      <c r="AG9" s="491"/>
      <c r="AH9" s="491"/>
      <c r="AI9" s="491"/>
      <c r="AJ9" s="491"/>
      <c r="AK9" s="491"/>
      <c r="AL9" s="491"/>
      <c r="AM9" s="491"/>
      <c r="AN9" s="491"/>
      <c r="AO9" s="492"/>
      <c r="AP9" s="140"/>
      <c r="AQ9" s="164"/>
      <c r="AR9" s="162"/>
      <c r="AS9" s="162"/>
      <c r="AT9" s="162"/>
      <c r="AU9" s="143"/>
      <c r="AV9" s="143"/>
      <c r="AW9" s="143"/>
      <c r="AX9" s="140"/>
      <c r="AY9" s="140"/>
      <c r="AZ9" s="145"/>
      <c r="BA9" s="152" t="s">
        <v>300</v>
      </c>
      <c r="BB9" s="153"/>
      <c r="BC9" s="154"/>
      <c r="BD9" s="155"/>
      <c r="BE9" s="154"/>
      <c r="BF9" s="155"/>
      <c r="BG9" s="156"/>
      <c r="BH9" s="157"/>
      <c r="BI9" s="470"/>
      <c r="BJ9" s="471"/>
      <c r="BK9"/>
      <c r="BL9"/>
      <c r="BM9"/>
      <c r="BO9" s="149"/>
      <c r="BP9" s="150"/>
    </row>
    <row r="10" spans="2:71" s="110" customFormat="1" ht="24.95" customHeight="1">
      <c r="B10" s="136" t="s">
        <v>305</v>
      </c>
      <c r="C10" s="137"/>
      <c r="D10" s="137"/>
      <c r="E10" s="137"/>
      <c r="F10" s="137"/>
      <c r="G10" s="137"/>
      <c r="H10" s="138">
        <v>2</v>
      </c>
      <c r="I10" s="138"/>
      <c r="J10" s="478" t="s">
        <v>306</v>
      </c>
      <c r="K10" s="479"/>
      <c r="L10" s="165" t="s">
        <v>307</v>
      </c>
      <c r="M10" s="166"/>
      <c r="N10" s="15"/>
      <c r="O10" s="15"/>
      <c r="P10" s="490"/>
      <c r="Q10" s="491"/>
      <c r="R10" s="491"/>
      <c r="S10" s="491"/>
      <c r="T10" s="491"/>
      <c r="U10" s="491"/>
      <c r="V10" s="491"/>
      <c r="W10" s="491"/>
      <c r="X10" s="491"/>
      <c r="Y10" s="491"/>
      <c r="Z10" s="491"/>
      <c r="AA10" s="491"/>
      <c r="AB10" s="491"/>
      <c r="AC10" s="491"/>
      <c r="AD10" s="491"/>
      <c r="AE10" s="491"/>
      <c r="AF10" s="491"/>
      <c r="AG10" s="491"/>
      <c r="AH10" s="491"/>
      <c r="AI10" s="491"/>
      <c r="AJ10" s="491"/>
      <c r="AK10" s="491"/>
      <c r="AL10" s="491"/>
      <c r="AM10" s="491"/>
      <c r="AN10" s="491"/>
      <c r="AO10" s="492"/>
      <c r="AP10" s="140"/>
      <c r="AQ10" s="164"/>
      <c r="AR10" s="164"/>
      <c r="AS10" s="167"/>
      <c r="AT10" s="162"/>
      <c r="AU10" s="143"/>
      <c r="AV10" s="143"/>
      <c r="AW10" s="143"/>
      <c r="AX10" s="140"/>
      <c r="AY10" s="140"/>
      <c r="AZ10" s="145"/>
      <c r="BA10" s="152" t="s">
        <v>300</v>
      </c>
      <c r="BB10" s="153"/>
      <c r="BC10" s="154"/>
      <c r="BD10" s="155"/>
      <c r="BE10" s="154"/>
      <c r="BF10" s="155"/>
      <c r="BG10" s="156"/>
      <c r="BH10" s="157"/>
      <c r="BI10" s="470"/>
      <c r="BJ10" s="471"/>
      <c r="BK10" s="15"/>
      <c r="BO10" s="149"/>
      <c r="BP10" s="150"/>
    </row>
    <row r="11" spans="2:71" s="110" customFormat="1" ht="24.95" customHeight="1" thickBot="1">
      <c r="B11" s="136" t="s">
        <v>308</v>
      </c>
      <c r="C11" s="137"/>
      <c r="D11" s="137"/>
      <c r="E11" s="137"/>
      <c r="F11" s="137"/>
      <c r="G11" s="137"/>
      <c r="H11" s="138"/>
      <c r="I11" s="138"/>
      <c r="J11" s="481" t="s">
        <v>309</v>
      </c>
      <c r="K11" s="482"/>
      <c r="L11" s="483"/>
      <c r="M11" s="168"/>
      <c r="N11" s="169"/>
      <c r="O11" s="169"/>
      <c r="P11" s="493"/>
      <c r="Q11" s="494"/>
      <c r="R11" s="494"/>
      <c r="S11" s="494"/>
      <c r="T11" s="494"/>
      <c r="U11" s="494"/>
      <c r="V11" s="494"/>
      <c r="W11" s="494"/>
      <c r="X11" s="494"/>
      <c r="Y11" s="494"/>
      <c r="Z11" s="494"/>
      <c r="AA11" s="494"/>
      <c r="AB11" s="494"/>
      <c r="AC11" s="494"/>
      <c r="AD11" s="494"/>
      <c r="AE11" s="494"/>
      <c r="AF11" s="494"/>
      <c r="AG11" s="494"/>
      <c r="AH11" s="494"/>
      <c r="AI11" s="494"/>
      <c r="AJ11" s="494"/>
      <c r="AK11" s="494"/>
      <c r="AL11" s="494"/>
      <c r="AM11" s="494"/>
      <c r="AN11" s="494"/>
      <c r="AO11" s="495"/>
      <c r="AP11" s="140"/>
      <c r="AQ11" s="164"/>
      <c r="AR11" s="164"/>
      <c r="AS11" s="167"/>
      <c r="AT11" s="162"/>
      <c r="AU11" s="143"/>
      <c r="AV11" s="143"/>
      <c r="AW11" s="143"/>
      <c r="AX11" s="140"/>
      <c r="AY11" s="140"/>
      <c r="AZ11" s="145"/>
      <c r="BA11" s="152" t="s">
        <v>300</v>
      </c>
      <c r="BB11" s="153"/>
      <c r="BC11" s="154"/>
      <c r="BD11" s="155"/>
      <c r="BE11" s="154"/>
      <c r="BF11" s="155"/>
      <c r="BG11" s="156"/>
      <c r="BH11" s="157"/>
      <c r="BI11" s="470"/>
      <c r="BJ11" s="471"/>
      <c r="BK11" s="15"/>
      <c r="BO11" s="149"/>
      <c r="BP11" s="150"/>
    </row>
    <row r="12" spans="2:71" s="110" customFormat="1" ht="24.95" customHeight="1">
      <c r="B12" s="136" t="s">
        <v>310</v>
      </c>
      <c r="C12" s="137"/>
      <c r="D12" s="137"/>
      <c r="E12" s="137"/>
      <c r="F12" s="137"/>
      <c r="G12" s="137"/>
      <c r="H12" s="138">
        <v>1</v>
      </c>
      <c r="I12" s="138"/>
      <c r="J12" s="478"/>
      <c r="K12" s="479"/>
      <c r="L12" s="165" t="s">
        <v>311</v>
      </c>
      <c r="M12" s="166"/>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70"/>
      <c r="AQ12" s="171"/>
      <c r="AR12" s="143"/>
      <c r="AS12" s="143"/>
      <c r="AT12" s="143"/>
      <c r="AU12" s="143"/>
      <c r="AV12" s="143"/>
      <c r="AW12" s="143"/>
      <c r="AX12" s="143"/>
      <c r="AY12" s="143"/>
      <c r="AZ12" s="143"/>
      <c r="BA12" s="152" t="s">
        <v>300</v>
      </c>
      <c r="BB12" s="153"/>
      <c r="BC12" s="154"/>
      <c r="BD12" s="155"/>
      <c r="BE12" s="154"/>
      <c r="BF12" s="155"/>
      <c r="BG12" s="156"/>
      <c r="BH12" s="157"/>
      <c r="BI12" s="470"/>
      <c r="BJ12" s="471"/>
      <c r="BK12" s="15"/>
      <c r="BO12" s="149"/>
      <c r="BP12" s="150"/>
    </row>
    <row r="13" spans="2:71" s="110" customFormat="1" ht="24.95" customHeight="1">
      <c r="B13" s="472" t="s">
        <v>312</v>
      </c>
      <c r="C13" s="473"/>
      <c r="D13" s="473"/>
      <c r="E13" s="473"/>
      <c r="F13" s="473"/>
      <c r="G13" s="473"/>
      <c r="H13" s="473"/>
      <c r="I13" s="480"/>
      <c r="J13" s="481"/>
      <c r="K13" s="482"/>
      <c r="L13" s="483"/>
      <c r="M13" s="172"/>
      <c r="N13" s="15"/>
      <c r="O13" s="15"/>
      <c r="P13" s="15"/>
      <c r="Q13" s="15"/>
      <c r="R13" s="15"/>
      <c r="S13" s="15"/>
      <c r="T13" s="173" t="s">
        <v>313</v>
      </c>
      <c r="U13" s="173"/>
      <c r="V13" s="173"/>
      <c r="W13" s="173"/>
      <c r="X13" s="173"/>
      <c r="Y13" s="15"/>
      <c r="Z13" s="15"/>
      <c r="AA13" s="15"/>
      <c r="AB13" s="15"/>
      <c r="AC13" s="15"/>
      <c r="AD13" s="15"/>
      <c r="AE13" s="15"/>
      <c r="AF13" s="15"/>
      <c r="AG13" s="15"/>
      <c r="AH13" s="15"/>
      <c r="AI13" s="15"/>
      <c r="AJ13" s="15"/>
      <c r="AK13" s="15"/>
      <c r="AL13" s="15"/>
      <c r="AM13" s="15"/>
      <c r="AN13" s="15"/>
      <c r="AO13" s="15"/>
      <c r="AP13" s="174"/>
      <c r="AQ13" s="175" t="s">
        <v>314</v>
      </c>
      <c r="AR13" s="143"/>
      <c r="AS13" s="143"/>
      <c r="AT13" s="143"/>
      <c r="AU13" s="143"/>
      <c r="AV13" s="143"/>
      <c r="AW13" s="143"/>
      <c r="AX13" s="143"/>
      <c r="AY13" s="143"/>
      <c r="AZ13" s="143"/>
      <c r="BA13" s="152" t="s">
        <v>300</v>
      </c>
      <c r="BB13" s="153"/>
      <c r="BC13" s="154"/>
      <c r="BD13" s="155"/>
      <c r="BE13" s="154"/>
      <c r="BF13" s="155"/>
      <c r="BG13" s="156"/>
      <c r="BH13" s="157"/>
      <c r="BI13" s="470"/>
      <c r="BJ13" s="471"/>
      <c r="BK13" s="15"/>
      <c r="BO13" s="149"/>
      <c r="BP13" s="150"/>
    </row>
    <row r="14" spans="2:71" s="110" customFormat="1" ht="24.95" customHeight="1">
      <c r="B14" s="472" t="s">
        <v>315</v>
      </c>
      <c r="C14" s="473"/>
      <c r="D14" s="473"/>
      <c r="E14" s="473"/>
      <c r="F14" s="473"/>
      <c r="G14" s="473"/>
      <c r="H14" s="474"/>
      <c r="I14" s="176"/>
      <c r="J14" s="475" t="s">
        <v>316</v>
      </c>
      <c r="K14" s="476"/>
      <c r="L14" s="477"/>
      <c r="M14" s="177"/>
      <c r="N14" s="15"/>
      <c r="O14" s="15"/>
      <c r="P14" s="46"/>
      <c r="Q14" s="46"/>
      <c r="R14" s="46"/>
      <c r="S14" s="46"/>
      <c r="T14" s="173"/>
      <c r="U14" s="173"/>
      <c r="V14" s="173"/>
      <c r="W14" s="173"/>
      <c r="X14" s="173"/>
      <c r="Y14" s="15"/>
      <c r="Z14" s="15"/>
      <c r="AA14" s="15"/>
      <c r="AB14" s="15"/>
      <c r="AC14" s="15"/>
      <c r="AD14" s="15"/>
      <c r="AE14" s="15"/>
      <c r="AF14" s="15"/>
      <c r="AG14" s="15"/>
      <c r="AH14" s="15"/>
      <c r="AI14" s="15"/>
      <c r="AJ14" s="15"/>
      <c r="AK14" s="15"/>
      <c r="AL14" s="15"/>
      <c r="AM14" s="15"/>
      <c r="AN14" s="15"/>
      <c r="AO14" s="15"/>
      <c r="AP14" s="15"/>
      <c r="AQ14" s="171"/>
      <c r="AR14" s="143"/>
      <c r="AS14" s="143"/>
      <c r="AT14" s="143"/>
      <c r="AU14" s="143"/>
      <c r="AV14" s="143"/>
      <c r="AW14" s="143"/>
      <c r="AX14" s="143"/>
      <c r="AY14" s="143"/>
      <c r="AZ14" s="143"/>
      <c r="BA14" s="152" t="s">
        <v>300</v>
      </c>
      <c r="BB14" s="153"/>
      <c r="BC14" s="178"/>
      <c r="BD14" s="179"/>
      <c r="BE14" s="178"/>
      <c r="BF14" s="179"/>
      <c r="BG14" s="156"/>
      <c r="BH14" s="157"/>
      <c r="BI14" s="470"/>
      <c r="BJ14" s="471"/>
      <c r="BK14" s="15"/>
      <c r="BO14" s="149"/>
      <c r="BP14" s="150"/>
    </row>
    <row r="15" spans="2:71" s="110" customFormat="1" ht="24.95" customHeight="1">
      <c r="B15" s="180"/>
      <c r="C15" s="181"/>
      <c r="D15" s="182"/>
      <c r="E15" s="182"/>
      <c r="F15" s="182"/>
      <c r="G15" s="182"/>
      <c r="H15" s="24"/>
      <c r="I15" s="24"/>
      <c r="J15" s="183"/>
      <c r="K15" s="177"/>
      <c r="L15" s="177"/>
      <c r="M15" s="177"/>
      <c r="N15" s="15"/>
      <c r="O15" s="15"/>
      <c r="P15" s="46"/>
      <c r="Q15" s="46"/>
      <c r="R15" s="46"/>
      <c r="S15" s="46"/>
      <c r="T15" s="173"/>
      <c r="U15" s="173"/>
      <c r="V15" s="173"/>
      <c r="W15" s="173"/>
      <c r="X15" s="173"/>
      <c r="Y15" s="15"/>
      <c r="Z15" s="15"/>
      <c r="AA15" s="15"/>
      <c r="AB15" s="15"/>
      <c r="AC15" s="15"/>
      <c r="AD15" s="15"/>
      <c r="AE15" s="15"/>
      <c r="AF15" s="15"/>
      <c r="AG15" s="15"/>
      <c r="AH15" s="15"/>
      <c r="AI15" s="15"/>
      <c r="AJ15" s="15"/>
      <c r="AK15" s="15"/>
      <c r="AL15" s="15"/>
      <c r="AM15" s="15"/>
      <c r="AN15" s="15"/>
      <c r="AO15" s="15"/>
      <c r="AP15" s="15"/>
      <c r="AQ15" s="171"/>
      <c r="AR15" s="143"/>
      <c r="AS15" s="143"/>
      <c r="AT15" s="143"/>
      <c r="AU15" s="143"/>
      <c r="AV15" s="143"/>
      <c r="AW15" s="143"/>
      <c r="AX15" s="143"/>
      <c r="AY15" s="143"/>
      <c r="AZ15" s="143"/>
      <c r="BA15" s="152" t="s">
        <v>300</v>
      </c>
      <c r="BB15" s="153"/>
      <c r="BC15" s="178"/>
      <c r="BD15" s="179"/>
      <c r="BE15" s="178"/>
      <c r="BF15" s="179"/>
      <c r="BG15" s="156"/>
      <c r="BH15" s="157"/>
      <c r="BI15" s="470"/>
      <c r="BJ15" s="471"/>
      <c r="BK15" s="15"/>
      <c r="BO15" s="149"/>
      <c r="BP15" s="150"/>
    </row>
    <row r="16" spans="2:71" s="110" customFormat="1" ht="24.95" customHeight="1">
      <c r="B16" s="180"/>
      <c r="C16" s="181"/>
      <c r="D16" s="182"/>
      <c r="E16" s="182"/>
      <c r="F16" s="182"/>
      <c r="G16" s="182"/>
      <c r="H16" s="24"/>
      <c r="I16" s="24"/>
      <c r="J16" s="183"/>
      <c r="K16" s="177"/>
      <c r="L16" s="177"/>
      <c r="M16" s="177"/>
      <c r="N16" s="15"/>
      <c r="O16" s="15"/>
      <c r="P16" s="46"/>
      <c r="Q16" s="46"/>
      <c r="R16" s="46"/>
      <c r="S16" s="46"/>
      <c r="T16" s="173"/>
      <c r="U16" s="173"/>
      <c r="V16" s="173"/>
      <c r="W16" s="173"/>
      <c r="X16" s="173"/>
      <c r="Y16" s="15"/>
      <c r="Z16" s="15"/>
      <c r="AA16" s="15"/>
      <c r="AB16" s="15"/>
      <c r="AC16" s="15"/>
      <c r="AD16" s="15"/>
      <c r="AE16" s="15"/>
      <c r="AF16" s="15"/>
      <c r="AG16" s="15"/>
      <c r="AH16" s="15"/>
      <c r="AI16" s="15"/>
      <c r="AJ16" s="15"/>
      <c r="AK16" s="15"/>
      <c r="AL16" s="15"/>
      <c r="AM16" s="15"/>
      <c r="AN16" s="15"/>
      <c r="AO16" s="15"/>
      <c r="AP16" s="15"/>
      <c r="AQ16" s="171"/>
      <c r="AR16" s="143"/>
      <c r="AS16" s="143"/>
      <c r="AT16" s="143"/>
      <c r="AU16" s="143"/>
      <c r="AV16" s="143"/>
      <c r="AW16" s="143"/>
      <c r="AX16" s="143"/>
      <c r="AY16" s="143"/>
      <c r="AZ16" s="143"/>
      <c r="BA16" s="152" t="s">
        <v>300</v>
      </c>
      <c r="BB16" s="153"/>
      <c r="BC16" s="178"/>
      <c r="BD16" s="179"/>
      <c r="BE16" s="178"/>
      <c r="BF16" s="179"/>
      <c r="BG16" s="156"/>
      <c r="BH16" s="157"/>
      <c r="BI16" s="470"/>
      <c r="BJ16" s="471"/>
      <c r="BK16" s="15"/>
      <c r="BO16" s="149"/>
      <c r="BP16" s="150"/>
    </row>
    <row r="17" spans="2:68" s="110" customFormat="1" ht="24.95" customHeight="1">
      <c r="B17" s="180"/>
      <c r="C17" s="181"/>
      <c r="D17" s="182"/>
      <c r="E17" s="182"/>
      <c r="F17" s="182"/>
      <c r="G17" s="182"/>
      <c r="H17" s="24"/>
      <c r="I17" s="24"/>
      <c r="J17" s="183"/>
      <c r="K17" s="177"/>
      <c r="L17" s="177"/>
      <c r="M17" s="177"/>
      <c r="N17" s="15"/>
      <c r="O17" s="15"/>
      <c r="P17" s="46"/>
      <c r="Q17" s="46"/>
      <c r="R17" s="46"/>
      <c r="S17" s="46"/>
      <c r="T17" s="173"/>
      <c r="U17" s="173"/>
      <c r="V17" s="173"/>
      <c r="W17" s="173"/>
      <c r="X17" s="173"/>
      <c r="Y17" s="15"/>
      <c r="Z17" s="15"/>
      <c r="AA17" s="15"/>
      <c r="AB17" s="15"/>
      <c r="AC17" s="15"/>
      <c r="AD17" s="15"/>
      <c r="AE17" s="15"/>
      <c r="AF17" s="15"/>
      <c r="AG17" s="15"/>
      <c r="AH17" s="15"/>
      <c r="AI17" s="15"/>
      <c r="AJ17" s="15"/>
      <c r="AK17" s="15"/>
      <c r="AL17" s="15"/>
      <c r="AM17" s="15"/>
      <c r="AN17" s="15"/>
      <c r="AO17" s="15"/>
      <c r="AP17" s="15"/>
      <c r="AQ17" s="171"/>
      <c r="AR17" s="143"/>
      <c r="AS17" s="143"/>
      <c r="AT17" s="143"/>
      <c r="AU17" s="143"/>
      <c r="AV17" s="143"/>
      <c r="AW17" s="143"/>
      <c r="AX17" s="143"/>
      <c r="AY17" s="143"/>
      <c r="AZ17" s="143"/>
      <c r="BA17" s="152" t="s">
        <v>300</v>
      </c>
      <c r="BB17" s="153"/>
      <c r="BC17" s="178"/>
      <c r="BD17" s="179"/>
      <c r="BE17" s="178"/>
      <c r="BF17" s="179"/>
      <c r="BG17" s="156"/>
      <c r="BH17" s="157"/>
      <c r="BI17" s="470"/>
      <c r="BJ17" s="471"/>
      <c r="BK17" s="15"/>
      <c r="BO17" s="149"/>
      <c r="BP17" s="150"/>
    </row>
    <row r="18" spans="2:68" s="110" customFormat="1" ht="24.95" customHeight="1">
      <c r="B18" s="180"/>
      <c r="C18" s="181"/>
      <c r="D18" s="182"/>
      <c r="E18" s="182"/>
      <c r="F18" s="182"/>
      <c r="G18" s="182"/>
      <c r="H18" s="24"/>
      <c r="I18" s="24"/>
      <c r="J18" s="183"/>
      <c r="K18" s="177"/>
      <c r="L18" s="177"/>
      <c r="M18" s="177"/>
      <c r="N18" s="15"/>
      <c r="O18" s="15"/>
      <c r="P18" s="46"/>
      <c r="Q18" s="46"/>
      <c r="R18" s="46"/>
      <c r="S18" s="46"/>
      <c r="T18" s="173"/>
      <c r="U18" s="173"/>
      <c r="V18" s="173"/>
      <c r="W18" s="173"/>
      <c r="X18" s="173"/>
      <c r="Y18" s="15"/>
      <c r="Z18" s="15"/>
      <c r="AA18" s="15"/>
      <c r="AB18" s="15"/>
      <c r="AC18" s="15"/>
      <c r="AD18" s="15"/>
      <c r="AE18" s="15"/>
      <c r="AF18" s="15"/>
      <c r="AG18" s="15"/>
      <c r="AH18" s="15"/>
      <c r="AI18" s="15"/>
      <c r="AJ18" s="15"/>
      <c r="AK18" s="15"/>
      <c r="AL18" s="15"/>
      <c r="AM18" s="15"/>
      <c r="AN18" s="15"/>
      <c r="AO18" s="15"/>
      <c r="AP18" s="15"/>
      <c r="AQ18" s="171"/>
      <c r="AR18" s="143"/>
      <c r="AS18" s="143"/>
      <c r="AT18" s="143"/>
      <c r="AU18" s="143"/>
      <c r="AV18" s="143"/>
      <c r="AW18" s="143"/>
      <c r="AX18" s="143"/>
      <c r="AY18" s="143"/>
      <c r="AZ18" s="143"/>
      <c r="BA18" s="152" t="s">
        <v>300</v>
      </c>
      <c r="BB18" s="153"/>
      <c r="BC18" s="178"/>
      <c r="BD18" s="179"/>
      <c r="BE18" s="178"/>
      <c r="BF18" s="179"/>
      <c r="BG18" s="156"/>
      <c r="BH18" s="157"/>
      <c r="BI18" s="470"/>
      <c r="BJ18" s="471"/>
      <c r="BK18" s="15"/>
      <c r="BO18" s="149"/>
      <c r="BP18" s="150"/>
    </row>
    <row r="19" spans="2:68" s="110" customFormat="1" ht="24.95" customHeight="1">
      <c r="B19" s="180"/>
      <c r="C19" s="181"/>
      <c r="D19" s="182"/>
      <c r="E19" s="182"/>
      <c r="F19" s="182"/>
      <c r="G19" s="182"/>
      <c r="H19" s="24"/>
      <c r="I19" s="24"/>
      <c r="J19" s="183"/>
      <c r="K19" s="177"/>
      <c r="L19" s="177"/>
      <c r="M19" s="177"/>
      <c r="N19" s="15"/>
      <c r="O19" s="15"/>
      <c r="P19" s="46"/>
      <c r="Q19" s="46"/>
      <c r="R19" s="46"/>
      <c r="S19" s="46"/>
      <c r="T19" s="173"/>
      <c r="U19" s="173"/>
      <c r="V19" s="173"/>
      <c r="W19" s="173"/>
      <c r="X19" s="173"/>
      <c r="Y19" s="15"/>
      <c r="Z19" s="15"/>
      <c r="AA19" s="15"/>
      <c r="AB19" s="15"/>
      <c r="AC19" s="15"/>
      <c r="AD19" s="15"/>
      <c r="AE19" s="15"/>
      <c r="AF19" s="15"/>
      <c r="AG19" s="15"/>
      <c r="AH19" s="15"/>
      <c r="AI19" s="15"/>
      <c r="AJ19" s="15"/>
      <c r="AK19" s="15"/>
      <c r="AL19" s="15"/>
      <c r="AM19" s="15"/>
      <c r="AN19" s="15"/>
      <c r="AO19" s="15"/>
      <c r="AP19" s="15"/>
      <c r="AQ19" s="171"/>
      <c r="AR19" s="143"/>
      <c r="AS19" s="143"/>
      <c r="AT19" s="143"/>
      <c r="AU19" s="143"/>
      <c r="AV19" s="143"/>
      <c r="AW19" s="143"/>
      <c r="AX19" s="143"/>
      <c r="AY19" s="143"/>
      <c r="AZ19" s="143"/>
      <c r="BA19" s="152" t="s">
        <v>300</v>
      </c>
      <c r="BB19" s="153"/>
      <c r="BC19" s="178"/>
      <c r="BD19" s="179"/>
      <c r="BE19" s="178"/>
      <c r="BF19" s="179"/>
      <c r="BG19" s="156"/>
      <c r="BH19" s="157"/>
      <c r="BI19" s="470"/>
      <c r="BJ19" s="471"/>
      <c r="BK19" s="15"/>
      <c r="BO19" s="149"/>
      <c r="BP19" s="150"/>
    </row>
    <row r="20" spans="2:68" s="110" customFormat="1" ht="24.95" customHeight="1">
      <c r="B20" s="180"/>
      <c r="C20" s="181"/>
      <c r="D20" s="182"/>
      <c r="E20" s="182"/>
      <c r="F20" s="182"/>
      <c r="G20" s="182"/>
      <c r="H20" s="24"/>
      <c r="I20" s="24"/>
      <c r="J20" s="183"/>
      <c r="K20" s="177"/>
      <c r="L20" s="177"/>
      <c r="M20" s="177"/>
      <c r="N20" s="15"/>
      <c r="O20" s="15"/>
      <c r="P20" s="46"/>
      <c r="Q20" s="46"/>
      <c r="R20" s="46"/>
      <c r="S20" s="46"/>
      <c r="T20" s="173"/>
      <c r="U20" s="173"/>
      <c r="V20" s="173"/>
      <c r="W20" s="173"/>
      <c r="X20" s="173"/>
      <c r="Y20" s="15"/>
      <c r="Z20" s="15"/>
      <c r="AA20" s="15"/>
      <c r="AB20" s="15"/>
      <c r="AC20" s="15"/>
      <c r="AD20" s="15"/>
      <c r="AE20" s="15"/>
      <c r="AF20" s="15"/>
      <c r="AG20" s="15"/>
      <c r="AH20" s="15"/>
      <c r="AI20" s="15"/>
      <c r="AJ20" s="15"/>
      <c r="AK20" s="15"/>
      <c r="AL20" s="15"/>
      <c r="AM20" s="15"/>
      <c r="AN20" s="15"/>
      <c r="AO20" s="15"/>
      <c r="AP20" s="15"/>
      <c r="AQ20" s="171"/>
      <c r="AR20" s="143"/>
      <c r="AS20" s="143"/>
      <c r="AT20" s="143"/>
      <c r="AU20" s="143"/>
      <c r="AV20" s="143"/>
      <c r="AW20" s="143"/>
      <c r="AX20" s="143"/>
      <c r="AY20" s="143"/>
      <c r="AZ20" s="143"/>
      <c r="BA20" s="152" t="s">
        <v>300</v>
      </c>
      <c r="BB20" s="153"/>
      <c r="BC20" s="178"/>
      <c r="BD20" s="179"/>
      <c r="BE20" s="178"/>
      <c r="BF20" s="179"/>
      <c r="BG20" s="156"/>
      <c r="BH20" s="157"/>
      <c r="BI20" s="470"/>
      <c r="BJ20" s="471"/>
      <c r="BK20" s="15"/>
      <c r="BO20" s="149"/>
      <c r="BP20" s="150"/>
    </row>
    <row r="21" spans="2:68" s="110" customFormat="1" ht="24.95" customHeight="1">
      <c r="B21" s="180"/>
      <c r="C21" s="181"/>
      <c r="D21" s="182"/>
      <c r="E21" s="182"/>
      <c r="F21" s="182"/>
      <c r="G21" s="182"/>
      <c r="H21" s="24"/>
      <c r="I21" s="24"/>
      <c r="J21" s="183"/>
      <c r="K21" s="177"/>
      <c r="L21" s="177"/>
      <c r="M21" s="177"/>
      <c r="N21" s="15"/>
      <c r="O21" s="15"/>
      <c r="P21" s="46"/>
      <c r="Q21" s="46"/>
      <c r="R21" s="46"/>
      <c r="S21" s="46"/>
      <c r="T21" s="173"/>
      <c r="U21" s="173"/>
      <c r="V21" s="173"/>
      <c r="W21" s="173"/>
      <c r="X21" s="173"/>
      <c r="Y21" s="15"/>
      <c r="Z21" s="15"/>
      <c r="AA21" s="15"/>
      <c r="AB21" s="15"/>
      <c r="AC21" s="15"/>
      <c r="AD21" s="15"/>
      <c r="AE21" s="15"/>
      <c r="AF21" s="15"/>
      <c r="AG21" s="15"/>
      <c r="AH21" s="15"/>
      <c r="AI21" s="15"/>
      <c r="AJ21" s="15"/>
      <c r="AK21" s="15"/>
      <c r="AL21" s="15"/>
      <c r="AM21" s="15"/>
      <c r="AN21" s="15"/>
      <c r="AO21" s="15"/>
      <c r="AP21" s="15"/>
      <c r="AQ21" s="171"/>
      <c r="AR21" s="143"/>
      <c r="AS21" s="143"/>
      <c r="AT21" s="143"/>
      <c r="AU21" s="143"/>
      <c r="AV21" s="143"/>
      <c r="AW21" s="143"/>
      <c r="AX21" s="143"/>
      <c r="AY21" s="143"/>
      <c r="AZ21" s="143"/>
      <c r="BA21" s="152" t="s">
        <v>300</v>
      </c>
      <c r="BB21" s="153"/>
      <c r="BC21" s="178"/>
      <c r="BD21" s="179"/>
      <c r="BE21" s="178"/>
      <c r="BF21" s="179"/>
      <c r="BG21" s="156"/>
      <c r="BH21" s="157"/>
      <c r="BI21" s="470"/>
      <c r="BJ21" s="471"/>
      <c r="BK21" s="15"/>
      <c r="BO21" s="149"/>
      <c r="BP21" s="150"/>
    </row>
    <row r="22" spans="2:68" s="110" customFormat="1" ht="24.95" customHeight="1">
      <c r="B22" s="180"/>
      <c r="C22" s="181"/>
      <c r="D22" s="182"/>
      <c r="E22" s="182"/>
      <c r="F22" s="182"/>
      <c r="G22" s="182"/>
      <c r="H22" s="24"/>
      <c r="I22" s="24"/>
      <c r="J22" s="183"/>
      <c r="K22" s="177"/>
      <c r="L22" s="177"/>
      <c r="M22" s="177"/>
      <c r="N22" s="15"/>
      <c r="O22" s="15"/>
      <c r="P22" s="46"/>
      <c r="Q22" s="46"/>
      <c r="R22" s="46"/>
      <c r="S22" s="46"/>
      <c r="T22" s="173"/>
      <c r="U22" s="173"/>
      <c r="V22" s="173"/>
      <c r="W22" s="173"/>
      <c r="X22" s="173"/>
      <c r="Y22" s="15"/>
      <c r="Z22" s="15"/>
      <c r="AA22" s="15"/>
      <c r="AB22" s="15"/>
      <c r="AC22" s="15"/>
      <c r="AD22" s="15"/>
      <c r="AE22" s="15"/>
      <c r="AF22" s="15"/>
      <c r="AG22" s="15"/>
      <c r="AH22" s="15"/>
      <c r="AI22" s="15"/>
      <c r="AJ22" s="15"/>
      <c r="AK22" s="15"/>
      <c r="AL22" s="15"/>
      <c r="AM22" s="15"/>
      <c r="AN22" s="15"/>
      <c r="AO22" s="15"/>
      <c r="AP22" s="15"/>
      <c r="AQ22" s="171"/>
      <c r="AR22" s="143"/>
      <c r="AS22" s="143"/>
      <c r="AT22" s="143"/>
      <c r="AU22" s="143"/>
      <c r="AV22" s="143"/>
      <c r="AW22" s="143"/>
      <c r="AX22" s="143"/>
      <c r="AY22" s="143"/>
      <c r="AZ22" s="143"/>
      <c r="BA22" s="152" t="s">
        <v>300</v>
      </c>
      <c r="BB22" s="153"/>
      <c r="BC22" s="178"/>
      <c r="BD22" s="179"/>
      <c r="BE22" s="178"/>
      <c r="BF22" s="179"/>
      <c r="BG22" s="156"/>
      <c r="BH22" s="157"/>
      <c r="BI22" s="470"/>
      <c r="BJ22" s="471"/>
      <c r="BK22" s="15"/>
      <c r="BO22" s="149"/>
      <c r="BP22" s="150"/>
    </row>
    <row r="23" spans="2:68" s="110" customFormat="1" ht="24.95" customHeight="1">
      <c r="B23" s="180"/>
      <c r="C23" s="181"/>
      <c r="D23" s="182"/>
      <c r="E23" s="182"/>
      <c r="F23" s="182"/>
      <c r="G23" s="182"/>
      <c r="H23" s="24"/>
      <c r="I23" s="24"/>
      <c r="J23" s="183"/>
      <c r="K23" s="177"/>
      <c r="L23" s="177"/>
      <c r="M23" s="177"/>
      <c r="N23" s="15"/>
      <c r="O23" s="15"/>
      <c r="P23" s="46"/>
      <c r="Q23" s="46"/>
      <c r="R23" s="46"/>
      <c r="S23" s="46"/>
      <c r="T23" s="173"/>
      <c r="U23" s="173"/>
      <c r="V23" s="173"/>
      <c r="W23" s="173"/>
      <c r="X23" s="173"/>
      <c r="Y23" s="15"/>
      <c r="Z23" s="15"/>
      <c r="AA23" s="15"/>
      <c r="AB23" s="15"/>
      <c r="AC23" s="15"/>
      <c r="AD23" s="15"/>
      <c r="AE23" s="15"/>
      <c r="AF23" s="15"/>
      <c r="AG23" s="15"/>
      <c r="AH23" s="15"/>
      <c r="AI23" s="15"/>
      <c r="AJ23" s="15"/>
      <c r="AK23" s="15"/>
      <c r="AL23" s="15"/>
      <c r="AM23" s="15"/>
      <c r="AN23" s="15"/>
      <c r="AO23" s="15"/>
      <c r="AP23" s="15"/>
      <c r="AQ23" s="171"/>
      <c r="AR23" s="143"/>
      <c r="AS23" s="143"/>
      <c r="AT23" s="143"/>
      <c r="AU23" s="143"/>
      <c r="AV23" s="143"/>
      <c r="AW23" s="143"/>
      <c r="AX23" s="143"/>
      <c r="AY23" s="143"/>
      <c r="AZ23" s="143"/>
      <c r="BA23" s="152" t="s">
        <v>300</v>
      </c>
      <c r="BB23" s="153"/>
      <c r="BC23" s="178"/>
      <c r="BD23" s="179"/>
      <c r="BE23" s="178"/>
      <c r="BF23" s="179"/>
      <c r="BG23" s="156"/>
      <c r="BH23" s="157"/>
      <c r="BI23" s="470"/>
      <c r="BJ23" s="471"/>
      <c r="BK23" s="15"/>
      <c r="BO23" s="149"/>
      <c r="BP23" s="150"/>
    </row>
    <row r="24" spans="2:68" s="110" customFormat="1" ht="24.95" customHeight="1">
      <c r="B24" s="180"/>
      <c r="C24" s="181"/>
      <c r="D24" s="182"/>
      <c r="E24" s="182"/>
      <c r="F24" s="182"/>
      <c r="G24" s="182"/>
      <c r="H24" s="24"/>
      <c r="I24" s="24"/>
      <c r="J24" s="183"/>
      <c r="K24" s="177"/>
      <c r="L24" s="177"/>
      <c r="M24" s="177"/>
      <c r="N24" s="15"/>
      <c r="O24" s="15"/>
      <c r="P24" s="46"/>
      <c r="Q24" s="46"/>
      <c r="R24" s="46"/>
      <c r="S24" s="46"/>
      <c r="T24" s="173"/>
      <c r="U24" s="173"/>
      <c r="V24" s="173"/>
      <c r="W24" s="173"/>
      <c r="X24" s="173"/>
      <c r="Y24" s="15"/>
      <c r="Z24" s="15"/>
      <c r="AA24" s="15"/>
      <c r="AB24" s="15"/>
      <c r="AC24" s="15"/>
      <c r="AD24" s="15"/>
      <c r="AE24" s="15"/>
      <c r="AF24" s="15"/>
      <c r="AG24" s="15"/>
      <c r="AH24" s="15"/>
      <c r="AI24" s="15"/>
      <c r="AJ24" s="15"/>
      <c r="AK24" s="15"/>
      <c r="AL24" s="15"/>
      <c r="AM24" s="15"/>
      <c r="AN24" s="15"/>
      <c r="AO24" s="15"/>
      <c r="AP24" s="15"/>
      <c r="AQ24" s="171"/>
      <c r="AR24" s="143"/>
      <c r="AS24" s="143"/>
      <c r="AT24" s="143"/>
      <c r="AU24" s="143"/>
      <c r="AV24" s="143"/>
      <c r="AW24" s="143"/>
      <c r="AX24" s="143"/>
      <c r="AY24" s="143"/>
      <c r="AZ24" s="143"/>
      <c r="BA24" s="152" t="s">
        <v>300</v>
      </c>
      <c r="BB24" s="153"/>
      <c r="BC24" s="178"/>
      <c r="BD24" s="179"/>
      <c r="BE24" s="178"/>
      <c r="BF24" s="179"/>
      <c r="BG24" s="156"/>
      <c r="BH24" s="157"/>
      <c r="BI24" s="470"/>
      <c r="BJ24" s="471"/>
      <c r="BK24" s="15"/>
      <c r="BO24" s="149"/>
      <c r="BP24" s="150"/>
    </row>
    <row r="25" spans="2:68" s="110" customFormat="1" ht="24.95" customHeight="1">
      <c r="B25" s="180"/>
      <c r="C25" s="181"/>
      <c r="D25" s="182"/>
      <c r="E25" s="182"/>
      <c r="F25" s="182"/>
      <c r="G25" s="182"/>
      <c r="H25" s="24"/>
      <c r="I25" s="24"/>
      <c r="J25" s="183"/>
      <c r="K25" s="177"/>
      <c r="L25" s="177"/>
      <c r="M25" s="177"/>
      <c r="N25" s="15"/>
      <c r="O25" s="15"/>
      <c r="P25" s="46"/>
      <c r="Q25" s="46"/>
      <c r="R25" s="46"/>
      <c r="S25" s="46"/>
      <c r="T25" s="173"/>
      <c r="U25" s="173"/>
      <c r="V25" s="173"/>
      <c r="W25" s="173"/>
      <c r="X25" s="173"/>
      <c r="Y25" s="15"/>
      <c r="Z25" s="15"/>
      <c r="AA25" s="15"/>
      <c r="AB25" s="15"/>
      <c r="AC25" s="15"/>
      <c r="AD25" s="15"/>
      <c r="AE25" s="15"/>
      <c r="AF25" s="15"/>
      <c r="AG25" s="15"/>
      <c r="AH25" s="15"/>
      <c r="AI25" s="15"/>
      <c r="AJ25" s="15"/>
      <c r="AK25" s="15"/>
      <c r="AL25" s="15"/>
      <c r="AM25" s="15"/>
      <c r="AN25" s="15"/>
      <c r="AO25" s="15"/>
      <c r="AP25" s="15"/>
      <c r="AQ25" s="171"/>
      <c r="AR25" s="143"/>
      <c r="AS25" s="143"/>
      <c r="AT25" s="143"/>
      <c r="AU25" s="143"/>
      <c r="AV25" s="143"/>
      <c r="AW25" s="143"/>
      <c r="AX25" s="143"/>
      <c r="AY25" s="143"/>
      <c r="AZ25" s="143"/>
      <c r="BA25" s="152" t="s">
        <v>300</v>
      </c>
      <c r="BB25" s="153"/>
      <c r="BC25" s="178"/>
      <c r="BD25" s="179"/>
      <c r="BE25" s="178"/>
      <c r="BF25" s="179"/>
      <c r="BG25" s="156"/>
      <c r="BH25" s="157"/>
      <c r="BI25" s="470"/>
      <c r="BJ25" s="471"/>
      <c r="BK25" s="15"/>
      <c r="BO25" s="149"/>
      <c r="BP25" s="150"/>
    </row>
    <row r="26" spans="2:68" s="110" customFormat="1" ht="24.95" customHeight="1">
      <c r="B26" s="180"/>
      <c r="C26" s="181"/>
      <c r="D26" s="182"/>
      <c r="E26" s="182"/>
      <c r="F26" s="182"/>
      <c r="G26" s="182"/>
      <c r="H26" s="24"/>
      <c r="I26" s="24"/>
      <c r="J26" s="183"/>
      <c r="K26" s="177"/>
      <c r="L26" s="177"/>
      <c r="M26" s="177"/>
      <c r="N26" s="15"/>
      <c r="O26" s="15"/>
      <c r="P26" s="46"/>
      <c r="Q26" s="46"/>
      <c r="R26" s="46"/>
      <c r="S26" s="46"/>
      <c r="T26" s="173"/>
      <c r="U26" s="173"/>
      <c r="V26" s="173"/>
      <c r="W26" s="173"/>
      <c r="X26" s="173"/>
      <c r="Y26" s="15"/>
      <c r="Z26" s="15"/>
      <c r="AA26" s="15"/>
      <c r="AB26" s="15"/>
      <c r="AC26" s="15"/>
      <c r="AD26" s="15"/>
      <c r="AE26" s="15"/>
      <c r="AF26" s="15"/>
      <c r="AG26" s="15"/>
      <c r="AH26" s="15"/>
      <c r="AI26" s="15"/>
      <c r="AJ26" s="15"/>
      <c r="AK26" s="15"/>
      <c r="AL26" s="15"/>
      <c r="AM26" s="15"/>
      <c r="AN26" s="15"/>
      <c r="AO26" s="15"/>
      <c r="AP26" s="15"/>
      <c r="AQ26" s="171"/>
      <c r="AR26" s="143"/>
      <c r="AS26" s="143"/>
      <c r="AT26" s="143"/>
      <c r="AU26" s="143"/>
      <c r="AV26" s="143"/>
      <c r="AW26" s="143"/>
      <c r="AX26" s="143"/>
      <c r="AY26" s="143"/>
      <c r="AZ26" s="143"/>
      <c r="BA26" s="152" t="s">
        <v>300</v>
      </c>
      <c r="BB26" s="153"/>
      <c r="BC26" s="154"/>
      <c r="BD26" s="155"/>
      <c r="BE26" s="154"/>
      <c r="BF26" s="155"/>
      <c r="BG26" s="156"/>
      <c r="BH26" s="157"/>
      <c r="BI26" s="470"/>
      <c r="BJ26" s="471"/>
      <c r="BK26" s="15"/>
      <c r="BO26" s="149"/>
      <c r="BP26" s="150"/>
    </row>
    <row r="27" spans="2:68" s="110" customFormat="1" ht="24.95" customHeight="1">
      <c r="B27" s="180"/>
      <c r="C27" s="181"/>
      <c r="D27" s="182"/>
      <c r="E27" s="182"/>
      <c r="F27" s="182"/>
      <c r="G27" s="182"/>
      <c r="H27" s="24"/>
      <c r="I27" s="24"/>
      <c r="J27" s="183"/>
      <c r="K27" s="177"/>
      <c r="L27" s="177"/>
      <c r="M27" s="177"/>
      <c r="N27" s="15"/>
      <c r="O27" s="15"/>
      <c r="P27" s="46"/>
      <c r="Q27" s="46"/>
      <c r="R27" s="46"/>
      <c r="S27" s="46"/>
      <c r="T27" s="173"/>
      <c r="U27" s="173"/>
      <c r="V27" s="173"/>
      <c r="W27" s="173"/>
      <c r="X27" s="173"/>
      <c r="Y27" s="15"/>
      <c r="Z27" s="15"/>
      <c r="AA27" s="15"/>
      <c r="AB27" s="15"/>
      <c r="AC27" s="15"/>
      <c r="AD27" s="15"/>
      <c r="AE27" s="15"/>
      <c r="AF27" s="15"/>
      <c r="AG27" s="15"/>
      <c r="AH27" s="15"/>
      <c r="AI27" s="15"/>
      <c r="AJ27" s="15"/>
      <c r="AK27" s="15"/>
      <c r="AL27" s="15"/>
      <c r="AM27" s="15"/>
      <c r="AN27" s="15"/>
      <c r="AO27" s="15"/>
      <c r="AP27" s="15"/>
      <c r="AQ27" s="171"/>
      <c r="AR27" s="143"/>
      <c r="AS27" s="143"/>
      <c r="AT27" s="143"/>
      <c r="AU27" s="143"/>
      <c r="AV27" s="143"/>
      <c r="AW27" s="143"/>
      <c r="AX27" s="143"/>
      <c r="AY27" s="143"/>
      <c r="AZ27" s="143"/>
      <c r="BA27" s="152" t="s">
        <v>300</v>
      </c>
      <c r="BB27" s="153"/>
      <c r="BC27" s="154"/>
      <c r="BD27" s="155"/>
      <c r="BE27" s="154"/>
      <c r="BF27" s="155"/>
      <c r="BG27" s="156"/>
      <c r="BH27" s="157"/>
      <c r="BI27" s="470"/>
      <c r="BJ27" s="471"/>
      <c r="BK27" s="15"/>
      <c r="BO27" s="149"/>
      <c r="BP27" s="150"/>
    </row>
    <row r="28" spans="2:68" s="110" customFormat="1" ht="24.95" customHeight="1">
      <c r="B28" s="180"/>
      <c r="C28" s="181"/>
      <c r="D28" s="182"/>
      <c r="E28" s="182"/>
      <c r="F28" s="182"/>
      <c r="G28" s="182"/>
      <c r="H28" s="24"/>
      <c r="I28" s="24"/>
      <c r="J28" s="183"/>
      <c r="K28" s="177"/>
      <c r="L28" s="177"/>
      <c r="M28" s="177"/>
      <c r="N28" s="15"/>
      <c r="O28" s="15"/>
      <c r="P28" s="46"/>
      <c r="Q28" s="46"/>
      <c r="R28" s="46"/>
      <c r="S28" s="46"/>
      <c r="T28" s="173"/>
      <c r="U28" s="173"/>
      <c r="V28" s="173"/>
      <c r="W28" s="173"/>
      <c r="X28" s="173"/>
      <c r="Y28" s="15"/>
      <c r="Z28" s="15"/>
      <c r="AA28" s="15"/>
      <c r="AB28" s="15"/>
      <c r="AC28" s="15"/>
      <c r="AD28" s="15"/>
      <c r="AE28" s="15"/>
      <c r="AF28" s="15"/>
      <c r="AG28" s="15"/>
      <c r="AH28" s="15"/>
      <c r="AI28" s="15"/>
      <c r="AJ28" s="15"/>
      <c r="AK28" s="15"/>
      <c r="AL28" s="15"/>
      <c r="AM28" s="15"/>
      <c r="AN28" s="15"/>
      <c r="AO28" s="15"/>
      <c r="AP28" s="15"/>
      <c r="AQ28" s="171"/>
      <c r="AR28" s="143"/>
      <c r="AS28" s="143"/>
      <c r="AT28" s="143"/>
      <c r="AU28" s="143"/>
      <c r="AV28" s="143"/>
      <c r="AW28" s="143"/>
      <c r="AX28" s="143"/>
      <c r="AY28" s="143"/>
      <c r="AZ28" s="143"/>
      <c r="BA28" s="152" t="s">
        <v>300</v>
      </c>
      <c r="BB28" s="153"/>
      <c r="BC28" s="154"/>
      <c r="BD28" s="155"/>
      <c r="BE28" s="154"/>
      <c r="BF28" s="155"/>
      <c r="BG28" s="156"/>
      <c r="BH28" s="157"/>
      <c r="BI28" s="470"/>
      <c r="BJ28" s="471"/>
      <c r="BK28" s="15"/>
      <c r="BO28" s="149"/>
      <c r="BP28" s="150"/>
    </row>
    <row r="29" spans="2:68" s="110" customFormat="1" ht="24.95" customHeight="1">
      <c r="B29" s="180"/>
      <c r="C29" s="181"/>
      <c r="D29" s="182"/>
      <c r="E29" s="182"/>
      <c r="F29" s="182"/>
      <c r="G29" s="182"/>
      <c r="H29" s="24"/>
      <c r="I29" s="24"/>
      <c r="J29" s="183"/>
      <c r="K29" s="177"/>
      <c r="L29" s="177"/>
      <c r="M29" s="177"/>
      <c r="N29" s="15"/>
      <c r="O29" s="15"/>
      <c r="P29" s="46"/>
      <c r="Q29" s="46"/>
      <c r="R29" s="46"/>
      <c r="S29" s="46"/>
      <c r="T29" s="173"/>
      <c r="U29" s="173"/>
      <c r="V29" s="173"/>
      <c r="W29" s="173"/>
      <c r="X29" s="173"/>
      <c r="Y29" s="15"/>
      <c r="Z29" s="15"/>
      <c r="AA29" s="15"/>
      <c r="AB29" s="15"/>
      <c r="AC29" s="15"/>
      <c r="AD29" s="15"/>
      <c r="AE29" s="15"/>
      <c r="AF29" s="15"/>
      <c r="AG29" s="15"/>
      <c r="AH29" s="15"/>
      <c r="AI29" s="15"/>
      <c r="AJ29" s="15"/>
      <c r="AK29" s="15"/>
      <c r="AL29" s="15"/>
      <c r="AM29" s="15"/>
      <c r="AN29" s="15"/>
      <c r="AO29" s="15"/>
      <c r="AP29" s="15"/>
      <c r="AQ29" s="171"/>
      <c r="AR29" s="143"/>
      <c r="AS29" s="143"/>
      <c r="AT29" s="143"/>
      <c r="AU29" s="143"/>
      <c r="AV29" s="143"/>
      <c r="AW29" s="143"/>
      <c r="AX29" s="143"/>
      <c r="AY29" s="143"/>
      <c r="AZ29" s="143"/>
      <c r="BA29" s="152" t="s">
        <v>300</v>
      </c>
      <c r="BB29" s="153"/>
      <c r="BC29" s="154"/>
      <c r="BD29" s="155"/>
      <c r="BE29" s="154"/>
      <c r="BF29" s="155"/>
      <c r="BG29" s="156"/>
      <c r="BH29" s="157"/>
      <c r="BI29" s="158"/>
      <c r="BJ29" s="159"/>
      <c r="BK29" s="15"/>
      <c r="BO29" s="149"/>
      <c r="BP29" s="150"/>
    </row>
    <row r="30" spans="2:68" s="110" customFormat="1" ht="24.95" customHeight="1">
      <c r="B30" s="180"/>
      <c r="C30" s="181"/>
      <c r="D30" s="182"/>
      <c r="E30" s="182"/>
      <c r="F30" s="182"/>
      <c r="G30" s="182"/>
      <c r="H30" s="24"/>
      <c r="I30" s="24"/>
      <c r="J30" s="183"/>
      <c r="K30" s="177"/>
      <c r="L30" s="177"/>
      <c r="M30" s="177"/>
      <c r="N30" s="15"/>
      <c r="O30" s="15"/>
      <c r="P30" s="46"/>
      <c r="Q30" s="46"/>
      <c r="R30" s="46"/>
      <c r="S30" s="46"/>
      <c r="T30" s="173"/>
      <c r="U30" s="173"/>
      <c r="V30" s="173"/>
      <c r="W30" s="173"/>
      <c r="X30" s="173"/>
      <c r="Y30" s="15"/>
      <c r="Z30" s="15"/>
      <c r="AA30" s="15"/>
      <c r="AB30" s="15"/>
      <c r="AC30" s="15"/>
      <c r="AD30" s="15"/>
      <c r="AE30" s="15"/>
      <c r="AF30" s="15"/>
      <c r="AG30" s="15"/>
      <c r="AH30" s="15"/>
      <c r="AI30" s="15"/>
      <c r="AJ30" s="15"/>
      <c r="AK30" s="15"/>
      <c r="AL30" s="15"/>
      <c r="AM30" s="15"/>
      <c r="AN30" s="15"/>
      <c r="AO30" s="15"/>
      <c r="AP30" s="15"/>
      <c r="AQ30" s="171"/>
      <c r="AR30" s="143"/>
      <c r="AS30" s="143"/>
      <c r="AT30" s="143"/>
      <c r="AU30" s="143"/>
      <c r="AV30" s="143"/>
      <c r="AW30" s="143"/>
      <c r="AX30" s="143"/>
      <c r="AY30" s="143"/>
      <c r="AZ30" s="143"/>
      <c r="BA30" s="152" t="s">
        <v>300</v>
      </c>
      <c r="BB30" s="153"/>
      <c r="BC30" s="154"/>
      <c r="BD30" s="155"/>
      <c r="BE30" s="154"/>
      <c r="BF30" s="155"/>
      <c r="BG30" s="156"/>
      <c r="BH30" s="157"/>
      <c r="BI30" s="158"/>
      <c r="BJ30" s="159"/>
      <c r="BK30" s="15"/>
      <c r="BO30" s="149"/>
      <c r="BP30" s="150"/>
    </row>
    <row r="31" spans="2:68" s="110" customFormat="1" ht="24.95" customHeight="1">
      <c r="B31" s="180"/>
      <c r="C31" s="181"/>
      <c r="D31" s="182"/>
      <c r="E31" s="182"/>
      <c r="F31" s="182"/>
      <c r="G31" s="182"/>
      <c r="H31" s="24"/>
      <c r="I31" s="24"/>
      <c r="J31" s="183"/>
      <c r="K31" s="177"/>
      <c r="L31" s="177"/>
      <c r="M31" s="177"/>
      <c r="N31" s="15"/>
      <c r="O31" s="15"/>
      <c r="P31" s="46"/>
      <c r="Q31" s="46"/>
      <c r="R31" s="46"/>
      <c r="S31" s="46"/>
      <c r="T31" s="173"/>
      <c r="U31" s="173"/>
      <c r="V31" s="173"/>
      <c r="W31" s="173"/>
      <c r="X31" s="173"/>
      <c r="Y31" s="15"/>
      <c r="Z31" s="15"/>
      <c r="AA31" s="15"/>
      <c r="AB31" s="15"/>
      <c r="AC31" s="15"/>
      <c r="AD31" s="15"/>
      <c r="AE31" s="15"/>
      <c r="AF31" s="15"/>
      <c r="AG31" s="15"/>
      <c r="AH31" s="15"/>
      <c r="AI31" s="15"/>
      <c r="AJ31" s="15"/>
      <c r="AK31" s="15"/>
      <c r="AL31" s="15"/>
      <c r="AM31" s="15"/>
      <c r="AN31" s="15"/>
      <c r="AO31" s="15"/>
      <c r="AP31" s="15"/>
      <c r="AQ31" s="171"/>
      <c r="AR31" s="143"/>
      <c r="AS31" s="143"/>
      <c r="AT31" s="143"/>
      <c r="AU31" s="143"/>
      <c r="AV31" s="143"/>
      <c r="AW31" s="143"/>
      <c r="AX31" s="143"/>
      <c r="AY31" s="143"/>
      <c r="AZ31" s="143"/>
      <c r="BA31" s="152" t="s">
        <v>300</v>
      </c>
      <c r="BB31" s="153"/>
      <c r="BC31" s="154"/>
      <c r="BD31" s="155"/>
      <c r="BE31" s="154"/>
      <c r="BF31" s="155"/>
      <c r="BG31" s="156"/>
      <c r="BH31" s="157"/>
      <c r="BI31" s="158"/>
      <c r="BJ31" s="159"/>
      <c r="BK31" s="15"/>
      <c r="BO31" s="149"/>
      <c r="BP31" s="150"/>
    </row>
    <row r="32" spans="2:68" s="110" customFormat="1" ht="24.95" customHeight="1">
      <c r="B32" s="180"/>
      <c r="C32" s="181"/>
      <c r="D32" s="182"/>
      <c r="E32" s="182"/>
      <c r="F32" s="182"/>
      <c r="G32" s="182"/>
      <c r="H32" s="24"/>
      <c r="I32" s="24"/>
      <c r="J32" s="183"/>
      <c r="K32" s="177"/>
      <c r="L32" s="177"/>
      <c r="M32" s="177"/>
      <c r="N32" s="15"/>
      <c r="O32" s="15"/>
      <c r="P32" s="46"/>
      <c r="Q32" s="46"/>
      <c r="R32" s="46"/>
      <c r="S32" s="46"/>
      <c r="T32" s="173"/>
      <c r="U32" s="173"/>
      <c r="V32" s="173"/>
      <c r="W32" s="173"/>
      <c r="X32" s="173"/>
      <c r="Y32" s="15"/>
      <c r="Z32" s="15"/>
      <c r="AA32" s="15"/>
      <c r="AB32" s="15"/>
      <c r="AC32" s="15"/>
      <c r="AD32" s="15"/>
      <c r="AE32" s="15"/>
      <c r="AF32" s="15"/>
      <c r="AG32" s="15"/>
      <c r="AH32" s="15"/>
      <c r="AI32" s="15"/>
      <c r="AJ32" s="15"/>
      <c r="AK32" s="15"/>
      <c r="AL32" s="15"/>
      <c r="AM32" s="15"/>
      <c r="AN32" s="15"/>
      <c r="AO32" s="15"/>
      <c r="AP32" s="15"/>
      <c r="AQ32" s="171"/>
      <c r="AR32" s="143"/>
      <c r="AS32" s="143"/>
      <c r="AT32" s="143"/>
      <c r="AU32" s="143"/>
      <c r="AV32" s="143"/>
      <c r="AW32" s="143"/>
      <c r="AX32" s="143"/>
      <c r="AY32" s="143"/>
      <c r="AZ32" s="143"/>
      <c r="BA32" s="152" t="s">
        <v>300</v>
      </c>
      <c r="BB32" s="153"/>
      <c r="BC32" s="154"/>
      <c r="BD32" s="155"/>
      <c r="BE32" s="154"/>
      <c r="BF32" s="155"/>
      <c r="BG32" s="156"/>
      <c r="BH32" s="157"/>
      <c r="BI32" s="158"/>
      <c r="BJ32" s="159"/>
      <c r="BK32" s="15"/>
      <c r="BO32" s="149"/>
      <c r="BP32" s="150"/>
    </row>
    <row r="33" spans="1:136" s="110" customFormat="1" ht="24.95" customHeight="1">
      <c r="B33" s="180"/>
      <c r="C33" s="181"/>
      <c r="D33" s="182"/>
      <c r="E33" s="182"/>
      <c r="F33" s="182"/>
      <c r="G33" s="182"/>
      <c r="H33" s="24"/>
      <c r="I33" s="24"/>
      <c r="J33" s="183"/>
      <c r="K33" s="177"/>
      <c r="L33" s="177"/>
      <c r="M33" s="177"/>
      <c r="N33" s="15"/>
      <c r="O33" s="15"/>
      <c r="P33" s="46"/>
      <c r="Q33" s="46"/>
      <c r="R33" s="46"/>
      <c r="S33" s="46"/>
      <c r="T33" s="173"/>
      <c r="U33" s="173"/>
      <c r="V33" s="173"/>
      <c r="W33" s="173"/>
      <c r="X33" s="173"/>
      <c r="Y33" s="15"/>
      <c r="Z33" s="15"/>
      <c r="AA33" s="15"/>
      <c r="AB33" s="15"/>
      <c r="AC33" s="15"/>
      <c r="AD33" s="15"/>
      <c r="AE33" s="15"/>
      <c r="AF33" s="15"/>
      <c r="AG33" s="15"/>
      <c r="AH33" s="15"/>
      <c r="AI33" s="15"/>
      <c r="AJ33" s="15"/>
      <c r="AK33" s="15"/>
      <c r="AL33" s="15"/>
      <c r="AM33" s="15"/>
      <c r="AN33" s="15"/>
      <c r="AO33" s="15"/>
      <c r="AP33" s="15"/>
      <c r="AQ33" s="171"/>
      <c r="AR33" s="143"/>
      <c r="AS33" s="143"/>
      <c r="AT33" s="143"/>
      <c r="AU33" s="143"/>
      <c r="AV33" s="143"/>
      <c r="AW33" s="143"/>
      <c r="AX33" s="143"/>
      <c r="AY33" s="143"/>
      <c r="AZ33" s="143"/>
      <c r="BA33" s="152" t="s">
        <v>300</v>
      </c>
      <c r="BB33" s="153"/>
      <c r="BC33" s="154"/>
      <c r="BD33" s="155"/>
      <c r="BE33" s="154"/>
      <c r="BF33" s="155"/>
      <c r="BG33" s="156"/>
      <c r="BH33" s="157"/>
      <c r="BI33" s="158"/>
      <c r="BJ33" s="159"/>
      <c r="BK33" s="15"/>
      <c r="BO33" s="149"/>
      <c r="BP33" s="150"/>
    </row>
    <row r="34" spans="1:136" s="110" customFormat="1" ht="24.95" customHeight="1">
      <c r="B34" s="180"/>
      <c r="C34" s="181"/>
      <c r="D34" s="182"/>
      <c r="E34" s="182"/>
      <c r="F34" s="182"/>
      <c r="G34" s="182"/>
      <c r="H34" s="24"/>
      <c r="I34" s="24"/>
      <c r="J34" s="183"/>
      <c r="K34" s="177"/>
      <c r="L34" s="177"/>
      <c r="M34" s="177"/>
      <c r="N34" s="15"/>
      <c r="O34" s="15"/>
      <c r="P34" s="46"/>
      <c r="Q34" s="46"/>
      <c r="R34" s="46"/>
      <c r="S34" s="46"/>
      <c r="T34" s="173"/>
      <c r="U34" s="173"/>
      <c r="V34" s="173"/>
      <c r="W34" s="173"/>
      <c r="X34" s="173"/>
      <c r="Y34" s="15"/>
      <c r="Z34" s="15"/>
      <c r="AA34" s="15"/>
      <c r="AB34" s="15"/>
      <c r="AC34" s="15"/>
      <c r="AD34" s="15"/>
      <c r="AE34" s="15"/>
      <c r="AF34" s="15"/>
      <c r="AG34" s="15"/>
      <c r="AH34" s="15"/>
      <c r="AI34" s="15"/>
      <c r="AJ34" s="15"/>
      <c r="AK34" s="15"/>
      <c r="AL34" s="15"/>
      <c r="AM34" s="15"/>
      <c r="AN34" s="15"/>
      <c r="AO34" s="15"/>
      <c r="AP34" s="15"/>
      <c r="AQ34" s="171"/>
      <c r="AR34" s="143"/>
      <c r="AS34" s="143"/>
      <c r="AT34" s="143"/>
      <c r="AU34" s="143"/>
      <c r="AV34" s="143"/>
      <c r="AW34" s="143"/>
      <c r="AX34" s="143"/>
      <c r="AY34" s="143"/>
      <c r="AZ34" s="143"/>
      <c r="BA34" s="152" t="s">
        <v>300</v>
      </c>
      <c r="BB34" s="153"/>
      <c r="BC34" s="154"/>
      <c r="BD34" s="155"/>
      <c r="BE34" s="154"/>
      <c r="BF34" s="155"/>
      <c r="BG34" s="156"/>
      <c r="BH34" s="157"/>
      <c r="BI34" s="158"/>
      <c r="BJ34" s="159"/>
      <c r="BK34" s="15"/>
      <c r="BO34" s="149"/>
      <c r="BP34" s="150"/>
    </row>
    <row r="35" spans="1:136" s="110" customFormat="1" ht="24.95" customHeight="1">
      <c r="B35" s="180"/>
      <c r="C35" s="181"/>
      <c r="D35" s="182"/>
      <c r="E35" s="182"/>
      <c r="F35" s="182"/>
      <c r="G35" s="182"/>
      <c r="H35" s="24"/>
      <c r="I35" s="24"/>
      <c r="J35" s="183"/>
      <c r="K35" s="177"/>
      <c r="L35" s="177"/>
      <c r="M35" s="177"/>
      <c r="N35" s="15"/>
      <c r="O35" s="15"/>
      <c r="P35" s="46"/>
      <c r="Q35" s="46"/>
      <c r="R35" s="46"/>
      <c r="S35" s="46"/>
      <c r="T35" s="173"/>
      <c r="U35" s="173"/>
      <c r="V35" s="173"/>
      <c r="W35" s="173"/>
      <c r="X35" s="173"/>
      <c r="Y35" s="15"/>
      <c r="Z35" s="15"/>
      <c r="AA35" s="15"/>
      <c r="AB35" s="15"/>
      <c r="AC35" s="15"/>
      <c r="AD35" s="15"/>
      <c r="AE35" s="15"/>
      <c r="AF35" s="15"/>
      <c r="AG35" s="15"/>
      <c r="AH35" s="15"/>
      <c r="AI35" s="15"/>
      <c r="AJ35" s="15"/>
      <c r="AK35" s="15"/>
      <c r="AL35" s="15"/>
      <c r="AM35" s="15"/>
      <c r="AN35" s="15"/>
      <c r="AO35" s="15"/>
      <c r="AP35" s="15"/>
      <c r="AQ35" s="171"/>
      <c r="AR35" s="143"/>
      <c r="AS35" s="143"/>
      <c r="AT35" s="143"/>
      <c r="AU35" s="143"/>
      <c r="AV35" s="143"/>
      <c r="AW35" s="143"/>
      <c r="AX35" s="143"/>
      <c r="AY35" s="143"/>
      <c r="AZ35" s="143"/>
      <c r="BA35" s="152" t="s">
        <v>300</v>
      </c>
      <c r="BB35" s="153"/>
      <c r="BC35" s="154"/>
      <c r="BD35" s="155"/>
      <c r="BE35" s="154"/>
      <c r="BF35" s="155"/>
      <c r="BG35" s="156"/>
      <c r="BH35" s="157"/>
      <c r="BI35" s="470"/>
      <c r="BJ35" s="471"/>
      <c r="BK35" s="15"/>
      <c r="BO35" s="149"/>
      <c r="BP35" s="150"/>
    </row>
    <row r="36" spans="1:136" s="110" customFormat="1" ht="24.95" customHeight="1">
      <c r="B36" s="184"/>
      <c r="C36" s="185"/>
      <c r="D36" s="185"/>
      <c r="E36" s="185"/>
      <c r="F36" s="185"/>
      <c r="G36" s="185"/>
      <c r="H36" s="46"/>
      <c r="I36" s="46"/>
      <c r="J36" s="46"/>
      <c r="K36" s="46"/>
      <c r="L36" s="186"/>
      <c r="M36" s="186"/>
      <c r="N36" s="187" t="s">
        <v>317</v>
      </c>
      <c r="O36" s="187" t="s">
        <v>317</v>
      </c>
      <c r="P36" s="187" t="s">
        <v>317</v>
      </c>
      <c r="Q36" s="188"/>
      <c r="R36" s="187" t="s">
        <v>317</v>
      </c>
      <c r="S36" s="188"/>
      <c r="T36" s="189" t="s">
        <v>317</v>
      </c>
      <c r="U36" s="189"/>
      <c r="V36" s="189"/>
      <c r="W36" s="189"/>
      <c r="X36" s="189"/>
      <c r="Y36" s="189" t="s">
        <v>317</v>
      </c>
      <c r="Z36" s="189"/>
      <c r="AA36" s="189"/>
      <c r="AB36" s="189"/>
      <c r="AC36" s="189"/>
      <c r="AD36" s="189" t="s">
        <v>317</v>
      </c>
      <c r="AE36" s="46"/>
      <c r="AF36" s="46"/>
      <c r="AG36" s="46"/>
      <c r="AH36" s="46"/>
      <c r="AI36" s="46"/>
      <c r="AJ36" s="46"/>
      <c r="AK36" s="46"/>
      <c r="AL36" s="46"/>
      <c r="AM36" s="46"/>
      <c r="AN36" s="46"/>
      <c r="AO36" s="46"/>
      <c r="AP36" s="46"/>
      <c r="AQ36" s="190"/>
      <c r="AR36" s="191"/>
      <c r="AS36" s="191"/>
      <c r="AT36" s="191"/>
      <c r="AU36" s="191"/>
      <c r="AV36" s="191"/>
      <c r="AW36" s="191"/>
      <c r="AX36" s="191"/>
      <c r="AY36" s="191"/>
      <c r="AZ36" s="191"/>
      <c r="BA36" s="191"/>
      <c r="BB36" s="191"/>
      <c r="BC36" s="191"/>
      <c r="BD36" s="46"/>
      <c r="BE36" s="46"/>
      <c r="BF36" s="46"/>
      <c r="BG36" s="46"/>
      <c r="BH36" s="46"/>
      <c r="BI36" s="191"/>
      <c r="BJ36" s="46"/>
      <c r="BK36" s="46"/>
      <c r="BO36" s="149"/>
      <c r="BP36" s="150"/>
    </row>
    <row r="37" spans="1:136" s="110" customFormat="1" ht="24.95" customHeight="1">
      <c r="B37" s="192"/>
      <c r="C37" s="46"/>
      <c r="D37" s="46"/>
      <c r="E37" s="46"/>
      <c r="F37" s="46"/>
      <c r="G37" s="46"/>
      <c r="H37" s="463" t="s">
        <v>318</v>
      </c>
      <c r="I37" s="463"/>
      <c r="J37" s="463"/>
      <c r="K37" s="463"/>
      <c r="L37" s="463"/>
      <c r="M37" s="193"/>
      <c r="N37" s="463" t="s">
        <v>319</v>
      </c>
      <c r="O37" s="463"/>
      <c r="P37" s="463"/>
      <c r="Q37" s="463"/>
      <c r="R37" s="463"/>
      <c r="S37" s="463"/>
      <c r="T37" s="463" t="s">
        <v>320</v>
      </c>
      <c r="U37" s="463"/>
      <c r="V37" s="463"/>
      <c r="W37" s="463"/>
      <c r="X37" s="463"/>
      <c r="Y37" s="463"/>
      <c r="Z37" s="463"/>
      <c r="AA37" s="463"/>
      <c r="AB37" s="463"/>
      <c r="AC37" s="463"/>
      <c r="AD37" s="463"/>
      <c r="AE37" s="463"/>
      <c r="AF37" s="463"/>
      <c r="AG37" s="463"/>
      <c r="AH37" s="463"/>
      <c r="AI37" s="463"/>
      <c r="AJ37" s="463"/>
      <c r="AK37" s="463"/>
      <c r="AL37" s="463"/>
      <c r="AM37" s="463"/>
      <c r="AN37" s="463"/>
      <c r="AO37" s="463"/>
      <c r="AP37" s="463"/>
      <c r="AQ37" s="194"/>
      <c r="AR37" s="464" t="s">
        <v>321</v>
      </c>
      <c r="AS37" s="465"/>
      <c r="AT37" s="465"/>
      <c r="AU37" s="465"/>
      <c r="AV37" s="465"/>
      <c r="AW37" s="465"/>
      <c r="AX37" s="465"/>
      <c r="AY37" s="465"/>
      <c r="AZ37" s="465"/>
      <c r="BA37" s="466"/>
      <c r="BB37" s="195"/>
      <c r="BC37" s="196"/>
      <c r="BD37" s="464" t="s">
        <v>322</v>
      </c>
      <c r="BE37" s="465"/>
      <c r="BF37" s="465"/>
      <c r="BG37" s="466"/>
      <c r="BH37" s="197" t="s">
        <v>323</v>
      </c>
      <c r="BI37" s="198"/>
      <c r="BJ37" s="193" t="s">
        <v>324</v>
      </c>
      <c r="BK37" s="193" t="s">
        <v>325</v>
      </c>
      <c r="BL37" s="467" t="s">
        <v>326</v>
      </c>
      <c r="BM37" s="468"/>
      <c r="BN37" s="469"/>
      <c r="BO37" s="199"/>
      <c r="BP37" s="150"/>
    </row>
    <row r="38" spans="1:136" s="110" customFormat="1" ht="24.95" customHeight="1">
      <c r="B38" s="184"/>
      <c r="C38" s="185"/>
      <c r="D38" s="185"/>
      <c r="E38" s="185"/>
      <c r="F38" s="185"/>
      <c r="G38" s="185"/>
      <c r="H38" s="200" t="s">
        <v>327</v>
      </c>
      <c r="I38" s="201" t="s">
        <v>328</v>
      </c>
      <c r="J38" s="202" t="s">
        <v>297</v>
      </c>
      <c r="K38" s="202" t="s">
        <v>298</v>
      </c>
      <c r="L38" s="203" t="s">
        <v>299</v>
      </c>
      <c r="M38" s="204" t="s">
        <v>329</v>
      </c>
      <c r="N38" s="205" t="s">
        <v>330</v>
      </c>
      <c r="O38" s="205" t="s">
        <v>331</v>
      </c>
      <c r="P38" s="202" t="s">
        <v>332</v>
      </c>
      <c r="Q38" s="202" t="s">
        <v>333</v>
      </c>
      <c r="R38" s="202" t="s">
        <v>334</v>
      </c>
      <c r="S38" s="206" t="s">
        <v>335</v>
      </c>
      <c r="T38" s="458" t="s">
        <v>330</v>
      </c>
      <c r="U38" s="459"/>
      <c r="V38" s="458" t="s">
        <v>336</v>
      </c>
      <c r="W38" s="460"/>
      <c r="X38" s="459"/>
      <c r="Y38" s="458" t="s">
        <v>331</v>
      </c>
      <c r="Z38" s="459"/>
      <c r="AA38" s="458" t="s">
        <v>337</v>
      </c>
      <c r="AB38" s="460"/>
      <c r="AC38" s="459"/>
      <c r="AD38" s="458" t="s">
        <v>332</v>
      </c>
      <c r="AE38" s="459"/>
      <c r="AF38" s="458" t="s">
        <v>338</v>
      </c>
      <c r="AG38" s="460"/>
      <c r="AH38" s="459"/>
      <c r="AI38" s="458" t="s">
        <v>52</v>
      </c>
      <c r="AJ38" s="459"/>
      <c r="AK38" s="458" t="s">
        <v>339</v>
      </c>
      <c r="AL38" s="460"/>
      <c r="AM38" s="459"/>
      <c r="AN38" s="202" t="s">
        <v>340</v>
      </c>
      <c r="AO38" s="202" t="s">
        <v>341</v>
      </c>
      <c r="AP38" s="202" t="s">
        <v>342</v>
      </c>
      <c r="AQ38" s="207" t="s">
        <v>343</v>
      </c>
      <c r="AR38" s="208" t="s">
        <v>344</v>
      </c>
      <c r="AS38" s="208" t="s">
        <v>345</v>
      </c>
      <c r="AT38" s="208" t="s">
        <v>346</v>
      </c>
      <c r="AU38" s="208" t="s">
        <v>347</v>
      </c>
      <c r="AV38" s="208" t="s">
        <v>348</v>
      </c>
      <c r="AW38" s="208" t="s">
        <v>349</v>
      </c>
      <c r="AX38" s="208" t="s">
        <v>350</v>
      </c>
      <c r="AY38" s="208" t="s">
        <v>351</v>
      </c>
      <c r="AZ38" s="208" t="s">
        <v>352</v>
      </c>
      <c r="BA38" s="208" t="s">
        <v>353</v>
      </c>
      <c r="BB38" s="208" t="s">
        <v>354</v>
      </c>
      <c r="BC38" s="208" t="s">
        <v>355</v>
      </c>
      <c r="BD38" s="461" t="s">
        <v>356</v>
      </c>
      <c r="BE38" s="462"/>
      <c r="BF38" s="461" t="s">
        <v>357</v>
      </c>
      <c r="BG38" s="462"/>
      <c r="BH38" s="209" t="s">
        <v>358</v>
      </c>
      <c r="BI38" s="208" t="s">
        <v>359</v>
      </c>
      <c r="BJ38" s="209" t="s">
        <v>360</v>
      </c>
      <c r="BK38" s="209" t="s">
        <v>361</v>
      </c>
      <c r="BL38" s="461" t="s">
        <v>362</v>
      </c>
      <c r="BM38" s="462"/>
      <c r="BN38" s="209" t="s">
        <v>363</v>
      </c>
      <c r="BO38" s="210"/>
      <c r="BP38" s="150"/>
    </row>
    <row r="39" spans="1:136" s="110" customFormat="1" ht="24.95" customHeight="1">
      <c r="B39" s="211" t="s">
        <v>296</v>
      </c>
      <c r="C39" s="212" t="s">
        <v>289</v>
      </c>
      <c r="D39" s="211" t="s">
        <v>364</v>
      </c>
      <c r="E39" s="213" t="s">
        <v>365</v>
      </c>
      <c r="F39" s="213" t="s">
        <v>366</v>
      </c>
      <c r="G39" s="213" t="s">
        <v>367</v>
      </c>
      <c r="H39" s="200" t="s">
        <v>368</v>
      </c>
      <c r="I39" s="214" t="s">
        <v>368</v>
      </c>
      <c r="J39" s="209" t="s">
        <v>369</v>
      </c>
      <c r="K39" s="209" t="s">
        <v>369</v>
      </c>
      <c r="L39" s="215" t="s">
        <v>369</v>
      </c>
      <c r="M39" s="209" t="s">
        <v>368</v>
      </c>
      <c r="N39" s="135" t="s">
        <v>368</v>
      </c>
      <c r="O39" s="135" t="s">
        <v>368</v>
      </c>
      <c r="P39" s="209" t="s">
        <v>368</v>
      </c>
      <c r="Q39" s="209" t="s">
        <v>368</v>
      </c>
      <c r="R39" s="209" t="s">
        <v>368</v>
      </c>
      <c r="S39" s="209" t="s">
        <v>368</v>
      </c>
      <c r="T39" s="209" t="s">
        <v>369</v>
      </c>
      <c r="U39" s="209" t="s">
        <v>370</v>
      </c>
      <c r="V39" s="216" t="s">
        <v>297</v>
      </c>
      <c r="W39" s="216" t="s">
        <v>298</v>
      </c>
      <c r="X39" s="216" t="s">
        <v>299</v>
      </c>
      <c r="Y39" s="209" t="s">
        <v>369</v>
      </c>
      <c r="Z39" s="209" t="s">
        <v>370</v>
      </c>
      <c r="AA39" s="216" t="s">
        <v>297</v>
      </c>
      <c r="AB39" s="216" t="s">
        <v>298</v>
      </c>
      <c r="AC39" s="216" t="s">
        <v>299</v>
      </c>
      <c r="AD39" s="209" t="s">
        <v>369</v>
      </c>
      <c r="AE39" s="209" t="s">
        <v>370</v>
      </c>
      <c r="AF39" s="216" t="s">
        <v>297</v>
      </c>
      <c r="AG39" s="216" t="s">
        <v>298</v>
      </c>
      <c r="AH39" s="216" t="s">
        <v>299</v>
      </c>
      <c r="AI39" s="209" t="s">
        <v>369</v>
      </c>
      <c r="AJ39" s="209" t="s">
        <v>370</v>
      </c>
      <c r="AK39" s="216" t="s">
        <v>297</v>
      </c>
      <c r="AL39" s="216" t="s">
        <v>298</v>
      </c>
      <c r="AM39" s="216" t="s">
        <v>299</v>
      </c>
      <c r="AN39" s="209" t="s">
        <v>369</v>
      </c>
      <c r="AO39" s="209" t="s">
        <v>369</v>
      </c>
      <c r="AP39" s="209" t="s">
        <v>369</v>
      </c>
      <c r="AQ39" s="207" t="s">
        <v>371</v>
      </c>
      <c r="AR39" s="208"/>
      <c r="AS39" s="208"/>
      <c r="AT39" s="208"/>
      <c r="AU39" s="208"/>
      <c r="AV39" s="208"/>
      <c r="AW39" s="208"/>
      <c r="AX39" s="208"/>
      <c r="AY39" s="208"/>
      <c r="AZ39" s="208"/>
      <c r="BA39" s="208"/>
      <c r="BB39" s="208"/>
      <c r="BC39" s="208"/>
      <c r="BD39" s="208"/>
      <c r="BE39" s="217"/>
      <c r="BF39" s="218" t="s">
        <v>372</v>
      </c>
      <c r="BG39" s="219"/>
      <c r="BH39" s="209"/>
      <c r="BI39" s="208"/>
      <c r="BJ39" s="209"/>
      <c r="BK39" s="209"/>
      <c r="BL39" s="461" t="s">
        <v>373</v>
      </c>
      <c r="BM39" s="462"/>
      <c r="BN39" s="209" t="s">
        <v>130</v>
      </c>
      <c r="BO39" s="210"/>
      <c r="BP39" s="150"/>
    </row>
    <row r="40" spans="1:136" s="110" customFormat="1" ht="24.95" customHeight="1">
      <c r="B40" s="220" t="e">
        <f>[1]Noon!#REF!</f>
        <v>#REF!</v>
      </c>
      <c r="C40" s="221" t="e">
        <f>[1]Noon!#REF!</f>
        <v>#REF!</v>
      </c>
      <c r="D40" s="292" t="e">
        <f>[1]Noon!#REF!</f>
        <v>#REF!</v>
      </c>
      <c r="E40" s="222" t="e">
        <f>IF(D40="Bunkering", VLOOKUP(B40,$AQ$8:$AW$11,2,0),0)</f>
        <v>#REF!</v>
      </c>
      <c r="F40" s="222" t="e">
        <f>IF(D40="Bunkering", VLOOKUP(B40,$AQ$8:$AW$11,3),0)</f>
        <v>#REF!</v>
      </c>
      <c r="G40" s="222" t="e">
        <f>IF(D40="Bunkering", VLOOKUP(B40,$AQ$8:$AW$11,4),0)</f>
        <v>#REF!</v>
      </c>
      <c r="H40" s="223">
        <f t="shared" ref="H40:H78" si="0">IF(ISBLANK(C40),"",AT40+AW40+AZ40+BC40)</f>
        <v>2655.9569999999999</v>
      </c>
      <c r="I40" s="224">
        <v>2655.9569999999999</v>
      </c>
      <c r="J40" s="225" t="e">
        <f>[1]Noon!#REF!</f>
        <v>#REF!</v>
      </c>
      <c r="K40" s="225">
        <v>0</v>
      </c>
      <c r="L40" s="225" t="e">
        <f>[1]Noon!#REF!</f>
        <v>#REF!</v>
      </c>
      <c r="M40" s="226" t="s">
        <v>374</v>
      </c>
      <c r="N40" s="227"/>
      <c r="O40" s="227"/>
      <c r="P40" s="229"/>
      <c r="Q40" s="229"/>
      <c r="R40" s="228"/>
      <c r="S40" s="229"/>
      <c r="T40" s="227"/>
      <c r="U40" s="227"/>
      <c r="V40" s="230"/>
      <c r="W40" s="230"/>
      <c r="X40" s="230"/>
      <c r="Y40" s="230"/>
      <c r="Z40" s="230"/>
      <c r="AA40" s="230"/>
      <c r="AB40" s="230"/>
      <c r="AC40" s="230"/>
      <c r="AD40" s="230"/>
      <c r="AE40" s="230"/>
      <c r="AF40" s="230"/>
      <c r="AG40" s="230"/>
      <c r="AH40" s="230"/>
      <c r="AI40" s="230"/>
      <c r="AJ40" s="230"/>
      <c r="AK40" s="230"/>
      <c r="AL40" s="230"/>
      <c r="AM40" s="230"/>
      <c r="AN40" s="231"/>
      <c r="AO40" s="232"/>
      <c r="AP40" s="233"/>
      <c r="AQ40" s="234">
        <v>1172</v>
      </c>
      <c r="AR40" s="235">
        <v>-159.4</v>
      </c>
      <c r="AS40" s="235">
        <v>-149.6</v>
      </c>
      <c r="AT40" s="236">
        <v>17.416</v>
      </c>
      <c r="AU40" s="235">
        <v>-159.5</v>
      </c>
      <c r="AV40" s="235">
        <v>-150.30000000000001</v>
      </c>
      <c r="AW40" s="236">
        <v>111.943</v>
      </c>
      <c r="AX40" s="235">
        <v>-159.80000000000001</v>
      </c>
      <c r="AY40" s="235">
        <v>-155.69999999999999</v>
      </c>
      <c r="AZ40" s="236">
        <v>2355.0520000000001</v>
      </c>
      <c r="BA40" s="235">
        <v>-159.5</v>
      </c>
      <c r="BB40" s="235">
        <v>-157.5</v>
      </c>
      <c r="BC40" s="236">
        <v>171.54599999999999</v>
      </c>
      <c r="BD40" s="237"/>
      <c r="BE40" s="238"/>
      <c r="BF40" s="237"/>
      <c r="BG40" s="238"/>
      <c r="BH40" s="239"/>
      <c r="BI40" s="240"/>
      <c r="BJ40" s="239"/>
      <c r="BK40" s="241"/>
      <c r="BL40" s="456"/>
      <c r="BM40" s="457"/>
      <c r="BN40" s="242"/>
      <c r="BO40" s="243"/>
      <c r="BP40" s="150"/>
    </row>
    <row r="41" spans="1:136" s="110" customFormat="1" ht="24.95" customHeight="1">
      <c r="B41" s="220">
        <f>[1]Noon!C5</f>
        <v>45212</v>
      </c>
      <c r="C41" s="221">
        <f>[1]Noon!D5</f>
        <v>0.48472222222222222</v>
      </c>
      <c r="D41" s="292" t="str">
        <f>[1]Noon!A5</f>
        <v>Standby</v>
      </c>
      <c r="E41" s="222"/>
      <c r="F41" s="222"/>
      <c r="G41" s="222"/>
      <c r="H41" s="223">
        <f t="shared" si="0"/>
        <v>2636.8980000000001</v>
      </c>
      <c r="I41" s="244">
        <f>IF(C41="","",IF(Q41="",I40,I40-Q41))</f>
        <v>2585.9289129640283</v>
      </c>
      <c r="J41" s="225">
        <f>[1]Noon!AR5</f>
        <v>226.56720000000001</v>
      </c>
      <c r="K41" s="225">
        <f>K40-AO41</f>
        <v>0</v>
      </c>
      <c r="L41" s="225">
        <f>[1]Noon!AQ5</f>
        <v>1482.8</v>
      </c>
      <c r="M41" s="245" t="s">
        <v>374</v>
      </c>
      <c r="N41" s="246">
        <f>[1]GAS!L7</f>
        <v>0</v>
      </c>
      <c r="O41" s="246">
        <f>[1]GAS!V7</f>
        <v>60.607086054617433</v>
      </c>
      <c r="P41" s="246">
        <f>[1]GAS!Y7</f>
        <v>9.4210009813542683</v>
      </c>
      <c r="Q41" s="248">
        <f t="shared" ref="Q41:Q56" si="1">SUM(N41:P41)</f>
        <v>70.028087035971708</v>
      </c>
      <c r="R41" s="247">
        <v>0</v>
      </c>
      <c r="S41" s="248">
        <f t="shared" ref="S41:S104" si="2">IF(Q41="","",Q41+R41)</f>
        <v>70.028087035971708</v>
      </c>
      <c r="T41" s="246">
        <f>[1]Noon!AN5</f>
        <v>7.2999999999999995E-2</v>
      </c>
      <c r="U41" s="249" t="s">
        <v>299</v>
      </c>
      <c r="V41" s="249"/>
      <c r="W41" s="249"/>
      <c r="X41" s="249"/>
      <c r="Y41" s="249">
        <f>[1]Noon!AO5</f>
        <v>0.1</v>
      </c>
      <c r="Z41" s="249" t="s">
        <v>299</v>
      </c>
      <c r="AA41" s="249"/>
      <c r="AB41" s="249"/>
      <c r="AC41" s="249"/>
      <c r="AD41" s="249">
        <v>0</v>
      </c>
      <c r="AE41" s="249" t="s">
        <v>299</v>
      </c>
      <c r="AF41" s="249"/>
      <c r="AG41" s="249"/>
      <c r="AH41" s="249"/>
      <c r="AI41" s="249">
        <f>[1]Noon!AL5</f>
        <v>2.2598000000000003</v>
      </c>
      <c r="AJ41" s="249" t="s">
        <v>299</v>
      </c>
      <c r="AK41" s="249"/>
      <c r="AL41" s="249"/>
      <c r="AM41" s="249"/>
      <c r="AN41" s="250">
        <f>[1]Noon!AM5</f>
        <v>0</v>
      </c>
      <c r="AO41" s="250">
        <v>0</v>
      </c>
      <c r="AP41" s="250">
        <f>[1]Noon!AP5</f>
        <v>2.4328000000000003</v>
      </c>
      <c r="AQ41" s="251">
        <v>1190</v>
      </c>
      <c r="AR41" s="235">
        <v>-159.19999999999999</v>
      </c>
      <c r="AS41" s="235">
        <v>-146.9</v>
      </c>
      <c r="AT41" s="236">
        <v>11.971</v>
      </c>
      <c r="AU41" s="235">
        <v>-159.30000000000001</v>
      </c>
      <c r="AV41" s="235">
        <v>-147.9</v>
      </c>
      <c r="AW41" s="236">
        <v>89.632000000000005</v>
      </c>
      <c r="AX41" s="235">
        <v>-159.69999999999999</v>
      </c>
      <c r="AY41" s="235">
        <v>-152.5</v>
      </c>
      <c r="AZ41" s="236">
        <v>2351.8110000000001</v>
      </c>
      <c r="BA41" s="235">
        <v>-159.19999999999999</v>
      </c>
      <c r="BB41" s="235">
        <v>-155.80000000000001</v>
      </c>
      <c r="BC41" s="236">
        <v>183.48400000000001</v>
      </c>
      <c r="BD41" s="237"/>
      <c r="BE41" s="238"/>
      <c r="BF41" s="237"/>
      <c r="BG41" s="238"/>
      <c r="BH41" s="252"/>
      <c r="BI41" s="253"/>
      <c r="BJ41" s="252">
        <v>3</v>
      </c>
      <c r="BK41" s="254">
        <v>0</v>
      </c>
      <c r="BL41" s="448" t="s">
        <v>375</v>
      </c>
      <c r="BM41" s="449"/>
      <c r="BN41" s="257">
        <v>0</v>
      </c>
      <c r="BO41" s="243"/>
      <c r="BP41" s="150"/>
    </row>
    <row r="42" spans="1:136" s="110" customFormat="1" ht="24.95" customHeight="1">
      <c r="B42" s="220">
        <f>[1]Noon!C6</f>
        <v>45212</v>
      </c>
      <c r="C42" s="221">
        <f>[1]Noon!D6</f>
        <v>0.5</v>
      </c>
      <c r="D42" s="292" t="str">
        <f>[1]Noon!A6</f>
        <v>At Sea Steaming</v>
      </c>
      <c r="E42" s="222"/>
      <c r="F42" s="222"/>
      <c r="G42" s="222"/>
      <c r="H42" s="223">
        <f t="shared" si="0"/>
        <v>2651.5849999999996</v>
      </c>
      <c r="I42" s="244">
        <f>IF(C42="","",IF(Q42="",I41,I41-Q42))</f>
        <v>2585.7078262551745</v>
      </c>
      <c r="J42" s="225">
        <f>[1]Noon!AR6</f>
        <v>226.52110000000002</v>
      </c>
      <c r="K42" s="225">
        <f t="shared" ref="K42:K77" si="3">K41-AO42</f>
        <v>0</v>
      </c>
      <c r="L42" s="225">
        <f>[1]Noon!AQ6</f>
        <v>1482.8</v>
      </c>
      <c r="M42" s="245" t="s">
        <v>374</v>
      </c>
      <c r="N42" s="246">
        <f>[1]GAS!L8</f>
        <v>0</v>
      </c>
      <c r="O42" s="246">
        <f>[1]GAS!V8</f>
        <v>0.22108670885362031</v>
      </c>
      <c r="P42" s="246">
        <f>[1]GAS!Y8</f>
        <v>0</v>
      </c>
      <c r="Q42" s="248">
        <f t="shared" si="1"/>
        <v>0.22108670885362031</v>
      </c>
      <c r="R42" s="247">
        <v>0</v>
      </c>
      <c r="S42" s="248">
        <f t="shared" si="2"/>
        <v>0.22108670885362031</v>
      </c>
      <c r="T42" s="246">
        <f>[1]Noon!AN6</f>
        <v>1.7999999999999999E-2</v>
      </c>
      <c r="U42" s="249" t="s">
        <v>299</v>
      </c>
      <c r="V42" s="249"/>
      <c r="W42" s="249"/>
      <c r="X42" s="249"/>
      <c r="Y42" s="249">
        <f>[1]Noon!AO6</f>
        <v>0</v>
      </c>
      <c r="Z42" s="249" t="s">
        <v>299</v>
      </c>
      <c r="AA42" s="249"/>
      <c r="AB42" s="249"/>
      <c r="AC42" s="249"/>
      <c r="AD42" s="249">
        <v>0</v>
      </c>
      <c r="AE42" s="249" t="s">
        <v>299</v>
      </c>
      <c r="AF42" s="249"/>
      <c r="AG42" s="249"/>
      <c r="AH42" s="249"/>
      <c r="AI42" s="249">
        <f>[1]Noon!AL6</f>
        <v>2.81E-2</v>
      </c>
      <c r="AJ42" s="249" t="s">
        <v>299</v>
      </c>
      <c r="AK42" s="249"/>
      <c r="AL42" s="249"/>
      <c r="AM42" s="249"/>
      <c r="AN42" s="250">
        <f>[1]Noon!AM6</f>
        <v>0</v>
      </c>
      <c r="AO42" s="250">
        <v>0</v>
      </c>
      <c r="AP42" s="250">
        <f>[1]Noon!AP6</f>
        <v>4.6100000000000002E-2</v>
      </c>
      <c r="AQ42" s="234">
        <v>1295</v>
      </c>
      <c r="AR42" s="235">
        <v>-157.9</v>
      </c>
      <c r="AS42" s="235">
        <v>-130.9</v>
      </c>
      <c r="AT42" s="236">
        <v>13.605</v>
      </c>
      <c r="AU42" s="235">
        <v>-157.9</v>
      </c>
      <c r="AV42" s="235">
        <v>-134.30000000000001</v>
      </c>
      <c r="AW42" s="236">
        <v>103.015</v>
      </c>
      <c r="AX42" s="235">
        <v>-158.30000000000001</v>
      </c>
      <c r="AY42" s="235">
        <v>-133.5</v>
      </c>
      <c r="AZ42" s="236">
        <v>2366.4029999999998</v>
      </c>
      <c r="BA42" s="235">
        <v>-158</v>
      </c>
      <c r="BB42" s="235">
        <v>-138.4</v>
      </c>
      <c r="BC42" s="236">
        <v>168.56200000000001</v>
      </c>
      <c r="BD42" s="237"/>
      <c r="BE42" s="238"/>
      <c r="BF42" s="237"/>
      <c r="BG42" s="238"/>
      <c r="BH42" s="258">
        <v>5</v>
      </c>
      <c r="BI42" s="259">
        <v>3.1</v>
      </c>
      <c r="BJ42" s="258">
        <v>2</v>
      </c>
      <c r="BK42" s="260">
        <v>0</v>
      </c>
      <c r="BL42" s="448" t="s">
        <v>376</v>
      </c>
      <c r="BM42" s="449"/>
      <c r="BN42" s="257">
        <v>0</v>
      </c>
      <c r="BO42" s="243"/>
      <c r="BP42" s="150"/>
    </row>
    <row r="43" spans="1:136" s="110" customFormat="1" ht="24.95" customHeight="1">
      <c r="B43" s="220">
        <f>[1]Noon!C7</f>
        <v>45212</v>
      </c>
      <c r="C43" s="221">
        <f>[1]Noon!D7</f>
        <v>0.52083333333333337</v>
      </c>
      <c r="D43" s="292" t="str">
        <f>[1]Noon!A7</f>
        <v>At Sea Steaming</v>
      </c>
      <c r="E43" s="222"/>
      <c r="F43" s="222"/>
      <c r="G43" s="222"/>
      <c r="H43" s="223">
        <f t="shared" si="0"/>
        <v>2656.9789999999998</v>
      </c>
      <c r="I43" s="244">
        <f>IF(C43="","",IF(Q43="",I42,I42-Q43))</f>
        <v>2582.008007862114</v>
      </c>
      <c r="J43" s="225">
        <f>[1]Noon!AR7</f>
        <v>223.72670000000002</v>
      </c>
      <c r="K43" s="225">
        <f t="shared" si="3"/>
        <v>0</v>
      </c>
      <c r="L43" s="225">
        <f>[1]Noon!AQ7</f>
        <v>1482.8</v>
      </c>
      <c r="M43" s="245" t="s">
        <v>374</v>
      </c>
      <c r="N43" s="246">
        <f>[1]GAS!L9</f>
        <v>1.4009678183479406</v>
      </c>
      <c r="O43" s="246">
        <f>[1]GAS!V9</f>
        <v>2.2988505747126435</v>
      </c>
      <c r="P43" s="246">
        <f>[1]GAS!Y9</f>
        <v>0</v>
      </c>
      <c r="Q43" s="248">
        <f t="shared" si="1"/>
        <v>3.6998183930605841</v>
      </c>
      <c r="R43" s="247">
        <v>0</v>
      </c>
      <c r="S43" s="248">
        <f t="shared" si="2"/>
        <v>3.6998183930605841</v>
      </c>
      <c r="T43" s="246">
        <f>[1]Noon!AN7</f>
        <v>2.0640000000000001</v>
      </c>
      <c r="U43" s="249" t="s">
        <v>299</v>
      </c>
      <c r="V43" s="249"/>
      <c r="W43" s="249"/>
      <c r="X43" s="249"/>
      <c r="Y43" s="249">
        <f>[1]Noon!AO7</f>
        <v>0.56200000000000006</v>
      </c>
      <c r="Z43" s="249" t="s">
        <v>299</v>
      </c>
      <c r="AA43" s="249"/>
      <c r="AB43" s="249"/>
      <c r="AC43" s="249"/>
      <c r="AD43" s="249">
        <v>0</v>
      </c>
      <c r="AE43" s="249" t="s">
        <v>299</v>
      </c>
      <c r="AF43" s="249"/>
      <c r="AG43" s="249"/>
      <c r="AH43" s="249"/>
      <c r="AI43" s="249">
        <f>[1]Noon!AL7</f>
        <v>0.16839999999999999</v>
      </c>
      <c r="AJ43" s="249" t="s">
        <v>299</v>
      </c>
      <c r="AK43" s="249"/>
      <c r="AL43" s="249"/>
      <c r="AM43" s="249"/>
      <c r="AN43" s="250">
        <f>[1]Noon!AM7</f>
        <v>0</v>
      </c>
      <c r="AO43" s="250">
        <v>0</v>
      </c>
      <c r="AP43" s="250">
        <f>[1]Noon!AP7</f>
        <v>2.7944000000000004</v>
      </c>
      <c r="AQ43" s="234">
        <v>1298</v>
      </c>
      <c r="AR43" s="235">
        <v>-157.80000000000001</v>
      </c>
      <c r="AS43" s="235">
        <v>-128</v>
      </c>
      <c r="AT43" s="236">
        <v>10.337999999999999</v>
      </c>
      <c r="AU43" s="235">
        <v>-157.80000000000001</v>
      </c>
      <c r="AV43" s="235">
        <v>-131.80000000000001</v>
      </c>
      <c r="AW43" s="236">
        <v>114.919</v>
      </c>
      <c r="AX43" s="235">
        <v>-158.30000000000001</v>
      </c>
      <c r="AY43" s="235">
        <v>-130.80000000000001</v>
      </c>
      <c r="AZ43" s="236">
        <v>2363.16</v>
      </c>
      <c r="BA43" s="235">
        <v>-158</v>
      </c>
      <c r="BB43" s="235">
        <v>-135.5</v>
      </c>
      <c r="BC43" s="236">
        <v>168.56200000000001</v>
      </c>
      <c r="BD43" s="237">
        <v>45206</v>
      </c>
      <c r="BE43" s="238">
        <v>0.5</v>
      </c>
      <c r="BF43" s="237">
        <v>45208</v>
      </c>
      <c r="BG43" s="238">
        <v>0</v>
      </c>
      <c r="BH43" s="252">
        <v>5</v>
      </c>
      <c r="BI43" s="253">
        <v>10</v>
      </c>
      <c r="BJ43" s="252">
        <v>3</v>
      </c>
      <c r="BK43" s="254">
        <v>2</v>
      </c>
      <c r="BL43" s="448" t="s">
        <v>377</v>
      </c>
      <c r="BM43" s="449"/>
      <c r="BN43" s="257">
        <v>0</v>
      </c>
      <c r="BO43" s="243"/>
      <c r="BP43" s="150"/>
      <c r="CV43" s="110">
        <v>1800</v>
      </c>
    </row>
    <row r="44" spans="1:136" s="110" customFormat="1" ht="24.95" customHeight="1">
      <c r="B44" s="220">
        <f>[1]Noon!C8</f>
        <v>45213</v>
      </c>
      <c r="C44" s="221">
        <f>[1]Noon!D8</f>
        <v>0.5</v>
      </c>
      <c r="D44" s="292" t="str">
        <f>[1]Noon!A8</f>
        <v>At Sea Steaming</v>
      </c>
      <c r="E44" s="222"/>
      <c r="F44" s="222"/>
      <c r="G44" s="222"/>
      <c r="H44" s="223">
        <f t="shared" si="0"/>
        <v>2631.4670000000006</v>
      </c>
      <c r="I44" s="244">
        <f t="shared" ref="I44:I77" si="4">IF(C44="","",IF(Q44="",I43,I43-Q44))</f>
        <v>2493.3274217567368</v>
      </c>
      <c r="J44" s="225">
        <f>[1]Noon!AR8</f>
        <v>223.13100000000003</v>
      </c>
      <c r="K44" s="225">
        <f t="shared" si="3"/>
        <v>0</v>
      </c>
      <c r="L44" s="225">
        <f>[1]Noon!AQ8</f>
        <v>1482.8</v>
      </c>
      <c r="M44" s="245" t="s">
        <v>374</v>
      </c>
      <c r="N44" s="246">
        <f>[1]GAS!L10</f>
        <v>52.647964535887112</v>
      </c>
      <c r="O44" s="246">
        <f>[1]GAS!V10</f>
        <v>36.032621569490033</v>
      </c>
      <c r="P44" s="246">
        <f>[1]GAS!Y10</f>
        <v>0</v>
      </c>
      <c r="Q44" s="248">
        <f t="shared" si="1"/>
        <v>88.680586105377145</v>
      </c>
      <c r="R44" s="247">
        <v>0</v>
      </c>
      <c r="S44" s="261">
        <f t="shared" si="2"/>
        <v>88.680586105377145</v>
      </c>
      <c r="T44" s="246">
        <f>[1]Noon!AN8</f>
        <v>3.9E-2</v>
      </c>
      <c r="U44" s="249" t="s">
        <v>299</v>
      </c>
      <c r="V44" s="249"/>
      <c r="W44" s="249"/>
      <c r="X44" s="249"/>
      <c r="Y44" s="249">
        <f>[1]Noon!AO8</f>
        <v>0.02</v>
      </c>
      <c r="Z44" s="249" t="s">
        <v>299</v>
      </c>
      <c r="AA44" s="249"/>
      <c r="AB44" s="249"/>
      <c r="AC44" s="249"/>
      <c r="AD44" s="249">
        <v>0</v>
      </c>
      <c r="AE44" s="249" t="s">
        <v>299</v>
      </c>
      <c r="AF44" s="249"/>
      <c r="AG44" s="249"/>
      <c r="AH44" s="249"/>
      <c r="AI44" s="249">
        <f>[1]Noon!AL8</f>
        <v>0.53670000000000007</v>
      </c>
      <c r="AJ44" s="249" t="s">
        <v>299</v>
      </c>
      <c r="AK44" s="249"/>
      <c r="AL44" s="249"/>
      <c r="AM44" s="249"/>
      <c r="AN44" s="250">
        <f>[1]Noon!AM8</f>
        <v>0</v>
      </c>
      <c r="AO44" s="250">
        <v>0</v>
      </c>
      <c r="AP44" s="250">
        <f>[1]Noon!AP8</f>
        <v>0.59570000000000012</v>
      </c>
      <c r="AQ44" s="234">
        <v>1301</v>
      </c>
      <c r="AR44" s="235">
        <v>-157.69999999999999</v>
      </c>
      <c r="AS44" s="235">
        <v>-119.6</v>
      </c>
      <c r="AT44" s="236">
        <v>0</v>
      </c>
      <c r="AU44" s="235">
        <v>-157.69999999999999</v>
      </c>
      <c r="AV44" s="235">
        <v>-124.6</v>
      </c>
      <c r="AW44" s="236">
        <v>116.407</v>
      </c>
      <c r="AX44" s="235">
        <v>-158.19999999999999</v>
      </c>
      <c r="AY44" s="235">
        <v>-125.4</v>
      </c>
      <c r="AZ44" s="236">
        <v>2359.9160000000002</v>
      </c>
      <c r="BA44" s="235">
        <v>-157.9</v>
      </c>
      <c r="BB44" s="235">
        <v>-127.4</v>
      </c>
      <c r="BC44" s="236">
        <v>155.14400000000001</v>
      </c>
      <c r="BD44" s="237">
        <v>45206</v>
      </c>
      <c r="BE44" s="238">
        <v>0.70833333333333337</v>
      </c>
      <c r="BF44" s="237">
        <v>45208</v>
      </c>
      <c r="BG44" s="238">
        <v>0</v>
      </c>
      <c r="BH44" s="252">
        <v>265</v>
      </c>
      <c r="BI44" s="253">
        <v>14.4</v>
      </c>
      <c r="BJ44" s="252">
        <v>1</v>
      </c>
      <c r="BK44" s="254">
        <v>0</v>
      </c>
      <c r="BL44" s="448" t="s">
        <v>378</v>
      </c>
      <c r="BM44" s="449"/>
      <c r="BN44" s="257">
        <v>0</v>
      </c>
      <c r="BO44" s="243"/>
      <c r="BP44" s="150"/>
    </row>
    <row r="45" spans="1:136" s="110" customFormat="1" ht="24.95" customHeight="1">
      <c r="B45" s="220">
        <f>[1]Noon!C9</f>
        <v>45214</v>
      </c>
      <c r="C45" s="221">
        <f>[1]Noon!D9</f>
        <v>0.5</v>
      </c>
      <c r="D45" s="292" t="str">
        <f>[1]Noon!A9</f>
        <v>At Sea Steaming</v>
      </c>
      <c r="E45" s="222"/>
      <c r="F45" s="222"/>
      <c r="G45" s="222"/>
      <c r="H45" s="223">
        <f t="shared" si="0"/>
        <v>2484.087</v>
      </c>
      <c r="I45" s="244">
        <f t="shared" si="4"/>
        <v>2396.6290584751782</v>
      </c>
      <c r="J45" s="225">
        <f>[1]Noon!AR9</f>
        <v>218.14910000000003</v>
      </c>
      <c r="K45" s="225">
        <f t="shared" si="3"/>
        <v>0</v>
      </c>
      <c r="L45" s="225">
        <f>[1]Noon!AQ9</f>
        <v>1478.6</v>
      </c>
      <c r="M45" s="245" t="s">
        <v>374</v>
      </c>
      <c r="N45" s="246">
        <f>[1]GAS!L11</f>
        <v>57.25694561943758</v>
      </c>
      <c r="O45" s="246">
        <f>[1]GAS!V11</f>
        <v>39.441417662120855</v>
      </c>
      <c r="P45" s="246">
        <f>[1]GAS!Y11</f>
        <v>0</v>
      </c>
      <c r="Q45" s="261">
        <f t="shared" si="1"/>
        <v>96.698363281558443</v>
      </c>
      <c r="R45" s="247">
        <v>0</v>
      </c>
      <c r="S45" s="261">
        <f t="shared" si="2"/>
        <v>96.698363281558443</v>
      </c>
      <c r="T45" s="246">
        <f>[1]Noon!AN9</f>
        <v>3.7999999999999999E-2</v>
      </c>
      <c r="U45" s="249" t="s">
        <v>299</v>
      </c>
      <c r="V45" s="249"/>
      <c r="W45" s="249"/>
      <c r="X45" s="249"/>
      <c r="Y45" s="249">
        <f>[1]Noon!AO9</f>
        <v>4.0000000000000001E-3</v>
      </c>
      <c r="Z45" s="249" t="s">
        <v>299</v>
      </c>
      <c r="AA45" s="249"/>
      <c r="AB45" s="249"/>
      <c r="AC45" s="249"/>
      <c r="AD45" s="249">
        <v>0</v>
      </c>
      <c r="AE45" s="249" t="s">
        <v>299</v>
      </c>
      <c r="AF45" s="249"/>
      <c r="AG45" s="249"/>
      <c r="AH45" s="249"/>
      <c r="AI45" s="249">
        <f>[1]Noon!AL9</f>
        <v>0.7399</v>
      </c>
      <c r="AJ45" s="249" t="s">
        <v>297</v>
      </c>
      <c r="AK45" s="249"/>
      <c r="AL45" s="249"/>
      <c r="AM45" s="249"/>
      <c r="AN45" s="250">
        <f>[1]Noon!AM9</f>
        <v>4.2</v>
      </c>
      <c r="AO45" s="250">
        <v>0</v>
      </c>
      <c r="AP45" s="250">
        <f>[1]Noon!AP9</f>
        <v>4.9818999999999996</v>
      </c>
      <c r="AQ45" s="234">
        <v>1185</v>
      </c>
      <c r="AR45" s="235">
        <v>-159</v>
      </c>
      <c r="AS45" s="235">
        <v>-114.5</v>
      </c>
      <c r="AT45" s="236">
        <v>29.663</v>
      </c>
      <c r="AU45" s="235">
        <v>-158.80000000000001</v>
      </c>
      <c r="AV45" s="235">
        <v>-120.4</v>
      </c>
      <c r="AW45" s="236">
        <v>88.144999999999996</v>
      </c>
      <c r="AX45" s="235">
        <v>-159.19999999999999</v>
      </c>
      <c r="AY45" s="235">
        <v>-125</v>
      </c>
      <c r="AZ45" s="236">
        <v>2230.498</v>
      </c>
      <c r="BA45" s="235">
        <v>-159</v>
      </c>
      <c r="BB45" s="235">
        <v>-137.9</v>
      </c>
      <c r="BC45" s="236">
        <v>135.78100000000001</v>
      </c>
      <c r="BD45" s="237">
        <v>45206</v>
      </c>
      <c r="BE45" s="238">
        <v>0.66666666666666663</v>
      </c>
      <c r="BF45" s="237">
        <v>45206</v>
      </c>
      <c r="BG45" s="238">
        <v>0.75</v>
      </c>
      <c r="BH45" s="252">
        <v>452</v>
      </c>
      <c r="BI45" s="253">
        <v>18.8</v>
      </c>
      <c r="BJ45" s="252">
        <v>5</v>
      </c>
      <c r="BK45" s="254">
        <v>2</v>
      </c>
      <c r="BL45" s="448" t="s">
        <v>378</v>
      </c>
      <c r="BM45" s="449"/>
      <c r="BN45" s="257">
        <v>0</v>
      </c>
      <c r="BO45" s="243"/>
      <c r="BP45" s="150"/>
    </row>
    <row r="46" spans="1:136" s="111" customFormat="1" ht="24.95" customHeight="1">
      <c r="A46" s="110"/>
      <c r="B46" s="220">
        <f>[1]Noon!C10</f>
        <v>45215</v>
      </c>
      <c r="C46" s="221">
        <f>[1]Noon!D10</f>
        <v>0.5</v>
      </c>
      <c r="D46" s="292" t="str">
        <f>[1]Noon!A10</f>
        <v>At Sea Steaming</v>
      </c>
      <c r="E46" s="262"/>
      <c r="F46" s="262"/>
      <c r="G46" s="262"/>
      <c r="H46" s="223">
        <f t="shared" si="0"/>
        <v>2385.8579999999997</v>
      </c>
      <c r="I46" s="244">
        <f t="shared" si="4"/>
        <v>2292.1362607131173</v>
      </c>
      <c r="J46" s="225">
        <f>[1]Noon!AR10</f>
        <v>217.24850000000004</v>
      </c>
      <c r="K46" s="225">
        <f t="shared" si="3"/>
        <v>0</v>
      </c>
      <c r="L46" s="225">
        <f>[1]Noon!AQ10</f>
        <v>1478.6</v>
      </c>
      <c r="M46" s="245" t="s">
        <v>374</v>
      </c>
      <c r="N46" s="246">
        <f>[1]GAS!L12</f>
        <v>63.993322278997887</v>
      </c>
      <c r="O46" s="246">
        <f>[1]GAS!V12</f>
        <v>40.499475483063179</v>
      </c>
      <c r="P46" s="246">
        <f>[1]GAS!Y12</f>
        <v>0</v>
      </c>
      <c r="Q46" s="261">
        <f t="shared" si="1"/>
        <v>104.49279776206106</v>
      </c>
      <c r="R46" s="247">
        <v>0</v>
      </c>
      <c r="S46" s="261">
        <f t="shared" si="2"/>
        <v>104.49279776206106</v>
      </c>
      <c r="T46" s="246">
        <f>[1]Noon!AN10</f>
        <v>4.0999999999999995E-2</v>
      </c>
      <c r="U46" s="249" t="s">
        <v>299</v>
      </c>
      <c r="V46" s="249"/>
      <c r="W46" s="249"/>
      <c r="X46" s="249"/>
      <c r="Y46" s="249">
        <f>[1]Noon!AO10</f>
        <v>3.7999999999999999E-2</v>
      </c>
      <c r="Z46" s="249" t="s">
        <v>299</v>
      </c>
      <c r="AA46" s="249"/>
      <c r="AB46" s="249"/>
      <c r="AC46" s="249"/>
      <c r="AD46" s="249">
        <v>0</v>
      </c>
      <c r="AE46" s="249" t="s">
        <v>299</v>
      </c>
      <c r="AF46" s="249"/>
      <c r="AG46" s="249"/>
      <c r="AH46" s="249"/>
      <c r="AI46" s="249">
        <f>[1]Noon!AL10</f>
        <v>0.8216</v>
      </c>
      <c r="AJ46" s="249" t="s">
        <v>299</v>
      </c>
      <c r="AK46" s="263"/>
      <c r="AL46" s="263"/>
      <c r="AM46" s="263"/>
      <c r="AN46" s="250">
        <f>[1]Noon!AM10</f>
        <v>0</v>
      </c>
      <c r="AO46" s="250">
        <v>0</v>
      </c>
      <c r="AP46" s="250">
        <f>[1]Noon!AP10</f>
        <v>0.90060000000000007</v>
      </c>
      <c r="AQ46" s="234">
        <v>1191</v>
      </c>
      <c r="AR46" s="235">
        <v>-158.9</v>
      </c>
      <c r="AS46" s="235">
        <v>-132.19999999999999</v>
      </c>
      <c r="AT46" s="236">
        <v>36.024999999999999</v>
      </c>
      <c r="AU46" s="235">
        <v>-158.6</v>
      </c>
      <c r="AV46" s="235">
        <v>-133.19999999999999</v>
      </c>
      <c r="AW46" s="236">
        <v>57.459000000000003</v>
      </c>
      <c r="AX46" s="235">
        <v>-159.30000000000001</v>
      </c>
      <c r="AY46" s="235">
        <v>-133.5</v>
      </c>
      <c r="AZ46" s="236">
        <v>2159.5709999999999</v>
      </c>
      <c r="BA46" s="235">
        <v>-158.9</v>
      </c>
      <c r="BB46" s="235">
        <v>-131.69999999999999</v>
      </c>
      <c r="BC46" s="236">
        <v>132.803</v>
      </c>
      <c r="BD46" s="237"/>
      <c r="BE46" s="238"/>
      <c r="BF46" s="237"/>
      <c r="BG46" s="238"/>
      <c r="BH46" s="252">
        <v>90</v>
      </c>
      <c r="BI46" s="253">
        <v>13.8</v>
      </c>
      <c r="BJ46" s="252">
        <v>5</v>
      </c>
      <c r="BK46" s="254">
        <v>2</v>
      </c>
      <c r="BL46" s="448" t="s">
        <v>379</v>
      </c>
      <c r="BM46" s="449"/>
      <c r="BN46" s="257">
        <v>0</v>
      </c>
      <c r="BO46" s="243"/>
      <c r="BP46" s="15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110"/>
      <c r="DF46" s="110"/>
      <c r="DG46" s="110"/>
      <c r="DH46" s="110"/>
      <c r="DI46" s="110"/>
      <c r="DJ46" s="110"/>
      <c r="DK46" s="110"/>
      <c r="DL46" s="110"/>
      <c r="DM46" s="110"/>
      <c r="DN46" s="110"/>
      <c r="DO46" s="110"/>
      <c r="DP46" s="110"/>
      <c r="DQ46" s="110"/>
      <c r="DR46" s="110"/>
      <c r="DS46" s="110"/>
      <c r="DT46" s="110"/>
      <c r="DU46" s="110"/>
      <c r="DV46" s="110"/>
      <c r="DW46" s="110"/>
      <c r="DX46" s="110"/>
      <c r="DY46" s="110"/>
      <c r="DZ46" s="110"/>
      <c r="EA46" s="110"/>
      <c r="EB46" s="110"/>
      <c r="EC46" s="110"/>
      <c r="ED46" s="110"/>
      <c r="EE46" s="110"/>
      <c r="EF46" s="110"/>
    </row>
    <row r="47" spans="1:136" s="111" customFormat="1" ht="24.95" customHeight="1">
      <c r="A47" s="110"/>
      <c r="B47" s="220">
        <f>[1]Noon!C11</f>
        <v>45215</v>
      </c>
      <c r="C47" s="221">
        <f>[1]Noon!D11</f>
        <v>0.85416666666666663</v>
      </c>
      <c r="D47" s="292" t="str">
        <f>[1]Noon!A11</f>
        <v>At Sea drifting</v>
      </c>
      <c r="E47" s="262"/>
      <c r="F47" s="262"/>
      <c r="G47" s="262"/>
      <c r="H47" s="223">
        <f t="shared" si="0"/>
        <v>2331.9899999999998</v>
      </c>
      <c r="I47" s="244">
        <f>IF(C47="","",IF(Q47="",I46,I46-Q47))</f>
        <v>2259.559810959584</v>
      </c>
      <c r="J47" s="225">
        <f>[1]Noon!AR11</f>
        <v>215.52010000000004</v>
      </c>
      <c r="K47" s="225">
        <f>K46-AO47</f>
        <v>0</v>
      </c>
      <c r="L47" s="225">
        <f>[1]Noon!AQ11</f>
        <v>1478.6</v>
      </c>
      <c r="M47" s="245" t="s">
        <v>374</v>
      </c>
      <c r="N47" s="246">
        <f>[1]GAS!L13</f>
        <v>18.920961501584831</v>
      </c>
      <c r="O47" s="246">
        <f>[1]GAS!V13</f>
        <v>13.655488251948608</v>
      </c>
      <c r="P47" s="246">
        <f>[1]GAS!Y13</f>
        <v>0</v>
      </c>
      <c r="Q47" s="261">
        <f t="shared" si="1"/>
        <v>32.576449753533439</v>
      </c>
      <c r="R47" s="247">
        <v>0</v>
      </c>
      <c r="S47" s="261">
        <f t="shared" si="2"/>
        <v>32.576449753533439</v>
      </c>
      <c r="T47" s="246">
        <f>[1]Noon!AN11</f>
        <v>3.5000000000000003E-2</v>
      </c>
      <c r="U47" s="249" t="s">
        <v>299</v>
      </c>
      <c r="V47" s="249"/>
      <c r="W47" s="249"/>
      <c r="X47" s="249"/>
      <c r="Y47" s="249">
        <f>[1]Noon!AO11</f>
        <v>0</v>
      </c>
      <c r="Z47" s="249" t="s">
        <v>299</v>
      </c>
      <c r="AA47" s="249"/>
      <c r="AB47" s="249"/>
      <c r="AC47" s="249"/>
      <c r="AD47" s="249">
        <v>0</v>
      </c>
      <c r="AE47" s="249" t="s">
        <v>299</v>
      </c>
      <c r="AF47" s="249"/>
      <c r="AG47" s="249"/>
      <c r="AH47" s="249"/>
      <c r="AI47" s="249">
        <f>[1]Noon!AL11</f>
        <v>1.6934</v>
      </c>
      <c r="AJ47" s="249" t="s">
        <v>297</v>
      </c>
      <c r="AK47" s="263"/>
      <c r="AL47" s="263"/>
      <c r="AM47" s="263"/>
      <c r="AN47" s="250">
        <f>[1]Noon!AM11</f>
        <v>0</v>
      </c>
      <c r="AO47" s="250">
        <v>0</v>
      </c>
      <c r="AP47" s="250">
        <f>[1]Noon!AP11</f>
        <v>1.7283999999999999</v>
      </c>
      <c r="AQ47" s="234">
        <v>1166</v>
      </c>
      <c r="AR47" s="235">
        <v>-159</v>
      </c>
      <c r="AS47" s="235">
        <v>-119.9</v>
      </c>
      <c r="AT47" s="236">
        <v>22.318000000000001</v>
      </c>
      <c r="AU47" s="235">
        <v>-158.9</v>
      </c>
      <c r="AV47" s="235">
        <v>-123.7</v>
      </c>
      <c r="AW47" s="236">
        <v>63.884999999999998</v>
      </c>
      <c r="AX47" s="235">
        <v>-159.4</v>
      </c>
      <c r="AY47" s="235">
        <v>-126.1</v>
      </c>
      <c r="AZ47" s="236">
        <v>2133.8229999999999</v>
      </c>
      <c r="BA47" s="235">
        <v>-159.19999999999999</v>
      </c>
      <c r="BB47" s="235">
        <v>-125.5</v>
      </c>
      <c r="BC47" s="236">
        <v>111.964</v>
      </c>
      <c r="BD47" s="237"/>
      <c r="BE47" s="238"/>
      <c r="BF47" s="237"/>
      <c r="BG47" s="238"/>
      <c r="BH47" s="252">
        <v>289</v>
      </c>
      <c r="BI47" s="253">
        <v>15.6</v>
      </c>
      <c r="BJ47" s="252">
        <v>6</v>
      </c>
      <c r="BK47" s="254">
        <v>4</v>
      </c>
      <c r="BL47" s="448" t="s">
        <v>380</v>
      </c>
      <c r="BM47" s="449"/>
      <c r="BN47" s="257">
        <v>289</v>
      </c>
      <c r="BO47" s="243"/>
      <c r="BP47" s="15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row>
    <row r="48" spans="1:136" s="110" customFormat="1" ht="24.95" customHeight="1">
      <c r="B48" s="220">
        <f>[1]Noon!C12</f>
        <v>45216</v>
      </c>
      <c r="C48" s="221">
        <f>[1]Noon!D12</f>
        <v>0.5</v>
      </c>
      <c r="D48" s="292" t="str">
        <f>[1]Noon!A12</f>
        <v>At Sea drifting</v>
      </c>
      <c r="E48" s="222"/>
      <c r="F48" s="222"/>
      <c r="G48" s="222"/>
      <c r="H48" s="223">
        <f t="shared" si="0"/>
        <v>0</v>
      </c>
      <c r="I48" s="244">
        <f t="shared" si="4"/>
        <v>2191.7944787091242</v>
      </c>
      <c r="J48" s="225">
        <f>[1]Noon!AR12</f>
        <v>212.88770000000005</v>
      </c>
      <c r="K48" s="225">
        <f t="shared" si="3"/>
        <v>0</v>
      </c>
      <c r="L48" s="225">
        <f>[1]Noon!AQ12</f>
        <v>1478.6</v>
      </c>
      <c r="M48" s="245" t="s">
        <v>374</v>
      </c>
      <c r="N48" s="246">
        <f>[1]GAS!L14</f>
        <v>39.470745490846326</v>
      </c>
      <c r="O48" s="246">
        <f>[1]GAS!V14</f>
        <v>28.29458675961332</v>
      </c>
      <c r="P48" s="246">
        <f>[1]GAS!Y14</f>
        <v>0</v>
      </c>
      <c r="Q48" s="248">
        <f t="shared" si="1"/>
        <v>67.76533225045965</v>
      </c>
      <c r="R48" s="247">
        <v>0</v>
      </c>
      <c r="S48" s="248">
        <f t="shared" si="2"/>
        <v>67.76533225045965</v>
      </c>
      <c r="T48" s="246">
        <f>[1]Noon!AN12</f>
        <v>0.69599999999999995</v>
      </c>
      <c r="U48" s="249" t="s">
        <v>299</v>
      </c>
      <c r="V48" s="249"/>
      <c r="W48" s="249"/>
      <c r="X48" s="249"/>
      <c r="Y48" s="249">
        <f>[1]Noon!AO12</f>
        <v>-5.8000000000000003E-2</v>
      </c>
      <c r="Z48" s="249" t="s">
        <v>299</v>
      </c>
      <c r="AA48" s="249"/>
      <c r="AB48" s="249"/>
      <c r="AC48" s="249"/>
      <c r="AD48" s="249">
        <v>0</v>
      </c>
      <c r="AE48" s="249" t="s">
        <v>299</v>
      </c>
      <c r="AF48" s="249"/>
      <c r="AG48" s="249"/>
      <c r="AH48" s="249"/>
      <c r="AI48" s="249">
        <f>[1]Noon!AL12</f>
        <v>1.9944000000000002</v>
      </c>
      <c r="AJ48" s="249" t="s">
        <v>297</v>
      </c>
      <c r="AK48" s="249"/>
      <c r="AL48" s="249"/>
      <c r="AM48" s="249"/>
      <c r="AN48" s="250">
        <f>[1]Noon!AM12</f>
        <v>0</v>
      </c>
      <c r="AO48" s="250">
        <v>0</v>
      </c>
      <c r="AP48" s="250">
        <f>[1]Noon!AP12</f>
        <v>2.6324000000000005</v>
      </c>
      <c r="AQ48" s="234"/>
      <c r="AR48" s="235"/>
      <c r="AS48" s="235"/>
      <c r="AT48" s="236"/>
      <c r="AU48" s="235"/>
      <c r="AV48" s="235"/>
      <c r="AW48" s="236"/>
      <c r="AX48" s="235"/>
      <c r="AY48" s="235"/>
      <c r="AZ48" s="236"/>
      <c r="BA48" s="235"/>
      <c r="BB48" s="235"/>
      <c r="BC48" s="236"/>
      <c r="BD48" s="237"/>
      <c r="BE48" s="238"/>
      <c r="BF48" s="237"/>
      <c r="BG48" s="238"/>
      <c r="BH48" s="252"/>
      <c r="BI48" s="253"/>
      <c r="BJ48" s="252"/>
      <c r="BK48" s="254"/>
      <c r="BL48" s="448"/>
      <c r="BM48" s="449"/>
      <c r="BN48" s="257"/>
      <c r="BO48" s="243"/>
      <c r="BP48" s="150"/>
    </row>
    <row r="49" spans="2:68" s="110" customFormat="1" ht="24.95" customHeight="1">
      <c r="B49" s="220">
        <f>[1]Noon!C13</f>
        <v>45217</v>
      </c>
      <c r="C49" s="221">
        <f>[1]Noon!D13</f>
        <v>0.5</v>
      </c>
      <c r="D49" s="292" t="str">
        <f>[1]Noon!A13</f>
        <v>At Sea drifting</v>
      </c>
      <c r="E49" s="222"/>
      <c r="F49" s="222"/>
      <c r="G49" s="222"/>
      <c r="H49" s="223">
        <f t="shared" si="0"/>
        <v>0</v>
      </c>
      <c r="I49" s="244">
        <f t="shared" si="4"/>
        <v>2042.400775168353</v>
      </c>
      <c r="J49" s="225">
        <f>[1]Noon!AR13</f>
        <v>212.64330000000004</v>
      </c>
      <c r="K49" s="225">
        <f t="shared" si="3"/>
        <v>0</v>
      </c>
      <c r="L49" s="225">
        <f>[1]Noon!AQ13</f>
        <v>1478.6</v>
      </c>
      <c r="M49" s="245" t="s">
        <v>374</v>
      </c>
      <c r="N49" s="246">
        <f>[1]GAS!L15</f>
        <v>106.98791919055192</v>
      </c>
      <c r="O49" s="246">
        <f>[1]GAS!V15</f>
        <v>42.405784350219392</v>
      </c>
      <c r="P49" s="246">
        <f>[1]GAS!Y15</f>
        <v>0</v>
      </c>
      <c r="Q49" s="261">
        <f t="shared" si="1"/>
        <v>149.3937035407713</v>
      </c>
      <c r="R49" s="247">
        <v>0</v>
      </c>
      <c r="S49" s="261">
        <f t="shared" si="2"/>
        <v>149.3937035407713</v>
      </c>
      <c r="T49" s="246">
        <f>[1]Noon!AN13</f>
        <v>3.4000000000000002E-2</v>
      </c>
      <c r="U49" s="249" t="s">
        <v>299</v>
      </c>
      <c r="V49" s="249"/>
      <c r="W49" s="249"/>
      <c r="X49" s="249"/>
      <c r="Y49" s="249">
        <f>[1]Noon!AO13</f>
        <v>0.156</v>
      </c>
      <c r="Z49" s="249" t="s">
        <v>299</v>
      </c>
      <c r="AA49" s="249"/>
      <c r="AB49" s="249"/>
      <c r="AC49" s="249"/>
      <c r="AD49" s="249">
        <v>0</v>
      </c>
      <c r="AE49" s="249" t="s">
        <v>299</v>
      </c>
      <c r="AF49" s="249"/>
      <c r="AG49" s="249"/>
      <c r="AH49" s="249"/>
      <c r="AI49" s="249">
        <f>[1]Noon!AL13</f>
        <v>5.4400000000000004E-2</v>
      </c>
      <c r="AJ49" s="249" t="s">
        <v>297</v>
      </c>
      <c r="AK49" s="249"/>
      <c r="AL49" s="249"/>
      <c r="AM49" s="249"/>
      <c r="AN49" s="250">
        <f>[1]Noon!AM13</f>
        <v>0</v>
      </c>
      <c r="AO49" s="250">
        <v>0</v>
      </c>
      <c r="AP49" s="250">
        <f>[1]Noon!AP13</f>
        <v>0.24440000000000001</v>
      </c>
      <c r="AQ49" s="234"/>
      <c r="AR49" s="235"/>
      <c r="AS49" s="235"/>
      <c r="AT49" s="236"/>
      <c r="AU49" s="235"/>
      <c r="AV49" s="235"/>
      <c r="AW49" s="236"/>
      <c r="AX49" s="235"/>
      <c r="AY49" s="235"/>
      <c r="AZ49" s="236"/>
      <c r="BA49" s="235"/>
      <c r="BB49" s="235"/>
      <c r="BC49" s="236"/>
      <c r="BD49" s="237"/>
      <c r="BE49" s="238"/>
      <c r="BF49" s="237"/>
      <c r="BG49" s="238"/>
      <c r="BH49" s="252"/>
      <c r="BI49" s="253"/>
      <c r="BJ49" s="252"/>
      <c r="BK49" s="254"/>
      <c r="BL49" s="448"/>
      <c r="BM49" s="449"/>
      <c r="BN49" s="257"/>
      <c r="BO49" s="243"/>
      <c r="BP49" s="150"/>
    </row>
    <row r="50" spans="2:68" s="110" customFormat="1" ht="24.95" customHeight="1">
      <c r="B50" s="220">
        <f>[1]Noon!C14</f>
        <v>45217</v>
      </c>
      <c r="C50" s="221">
        <f>[1]Noon!D14</f>
        <v>0.8833333333333333</v>
      </c>
      <c r="D50" s="292" t="str">
        <f>[1]Noon!A14</f>
        <v>At Anchor</v>
      </c>
      <c r="E50" s="222"/>
      <c r="F50" s="222"/>
      <c r="G50" s="222"/>
      <c r="H50" s="223">
        <f t="shared" si="0"/>
        <v>0</v>
      </c>
      <c r="I50" s="244">
        <f t="shared" si="4"/>
        <v>2003.8301684206965</v>
      </c>
      <c r="J50" s="225">
        <f>[1]Noon!AR14</f>
        <v>208.84280000000004</v>
      </c>
      <c r="K50" s="225">
        <f t="shared" si="3"/>
        <v>0</v>
      </c>
      <c r="L50" s="225">
        <f>[1]Noon!AQ14</f>
        <v>1476.8999999999999</v>
      </c>
      <c r="M50" s="245" t="s">
        <v>374</v>
      </c>
      <c r="N50" s="246">
        <f>[1]GAS!L16</f>
        <v>21.867280295083077</v>
      </c>
      <c r="O50" s="246">
        <f>[1]GAS!V16</f>
        <v>13.461473384995431</v>
      </c>
      <c r="P50" s="246">
        <f>[1]GAS!Y16</f>
        <v>3.2418530675780852</v>
      </c>
      <c r="Q50" s="261">
        <f t="shared" si="1"/>
        <v>38.570606747656591</v>
      </c>
      <c r="R50" s="247">
        <v>0</v>
      </c>
      <c r="S50" s="261">
        <f t="shared" si="2"/>
        <v>38.570606747656591</v>
      </c>
      <c r="T50" s="246">
        <f>[1]Noon!AN14</f>
        <v>0.56200000000000006</v>
      </c>
      <c r="U50" s="249" t="s">
        <v>299</v>
      </c>
      <c r="V50" s="249"/>
      <c r="W50" s="249"/>
      <c r="X50" s="249"/>
      <c r="Y50" s="249">
        <f>[1]Noon!AO14</f>
        <v>1.206</v>
      </c>
      <c r="Z50" s="249" t="s">
        <v>299</v>
      </c>
      <c r="AA50" s="249"/>
      <c r="AB50" s="249"/>
      <c r="AC50" s="249"/>
      <c r="AD50" s="249">
        <v>0</v>
      </c>
      <c r="AE50" s="249" t="s">
        <v>299</v>
      </c>
      <c r="AF50" s="249"/>
      <c r="AG50" s="249"/>
      <c r="AH50" s="249"/>
      <c r="AI50" s="249">
        <f>[1]Noon!AL14</f>
        <v>0.33250000000000002</v>
      </c>
      <c r="AJ50" s="249" t="s">
        <v>297</v>
      </c>
      <c r="AK50" s="249"/>
      <c r="AL50" s="249"/>
      <c r="AM50" s="249"/>
      <c r="AN50" s="250">
        <f>[1]Noon!AM14</f>
        <v>1.7</v>
      </c>
      <c r="AO50" s="250">
        <v>0</v>
      </c>
      <c r="AP50" s="250">
        <f>[1]Noon!AP14</f>
        <v>3.8005</v>
      </c>
      <c r="AQ50" s="251"/>
      <c r="AR50" s="235"/>
      <c r="AS50" s="235"/>
      <c r="AT50" s="236"/>
      <c r="AU50" s="235"/>
      <c r="AV50" s="235"/>
      <c r="AW50" s="236"/>
      <c r="AX50" s="235"/>
      <c r="AY50" s="235"/>
      <c r="AZ50" s="236"/>
      <c r="BA50" s="235"/>
      <c r="BB50" s="235"/>
      <c r="BC50" s="236"/>
      <c r="BD50" s="237"/>
      <c r="BE50" s="238"/>
      <c r="BF50" s="237"/>
      <c r="BG50" s="238"/>
      <c r="BH50" s="252"/>
      <c r="BI50" s="253"/>
      <c r="BJ50" s="252"/>
      <c r="BK50" s="254"/>
      <c r="BL50" s="448"/>
      <c r="BM50" s="449"/>
      <c r="BN50" s="257"/>
      <c r="BO50" s="243"/>
      <c r="BP50" s="150"/>
    </row>
    <row r="51" spans="2:68" s="57" customFormat="1" ht="24.95" customHeight="1">
      <c r="B51" s="220">
        <f>[1]Noon!C15</f>
        <v>45218</v>
      </c>
      <c r="C51" s="221">
        <f>[1]Noon!D15</f>
        <v>0.5</v>
      </c>
      <c r="D51" s="292" t="str">
        <f>[1]Noon!A15</f>
        <v>At Sea Steaming</v>
      </c>
      <c r="E51" s="222"/>
      <c r="F51" s="222"/>
      <c r="G51" s="222"/>
      <c r="H51" s="223">
        <f t="shared" si="0"/>
        <v>0</v>
      </c>
      <c r="I51" s="244">
        <f t="shared" si="4"/>
        <v>1953.0591849232401</v>
      </c>
      <c r="J51" s="225">
        <f>[1]Noon!AR15</f>
        <v>204.32650000000004</v>
      </c>
      <c r="K51" s="225">
        <f t="shared" si="3"/>
        <v>0</v>
      </c>
      <c r="L51" s="225">
        <f>[1]Noon!AQ15</f>
        <v>1474.1</v>
      </c>
      <c r="M51" s="245" t="s">
        <v>374</v>
      </c>
      <c r="N51" s="246">
        <f>[1]GAS!L17</f>
        <v>0</v>
      </c>
      <c r="O51" s="246">
        <f>[1]GAS!V17</f>
        <v>28.840535571272262</v>
      </c>
      <c r="P51" s="246">
        <f>[1]GAS!Y17</f>
        <v>21.930447926184112</v>
      </c>
      <c r="Q51" s="261">
        <f t="shared" si="1"/>
        <v>50.770983497456371</v>
      </c>
      <c r="R51" s="247">
        <v>0</v>
      </c>
      <c r="S51" s="261">
        <f t="shared" si="2"/>
        <v>50.770983497456371</v>
      </c>
      <c r="T51" s="246">
        <f>[1]Noon!AN15</f>
        <v>0</v>
      </c>
      <c r="U51" s="249" t="s">
        <v>299</v>
      </c>
      <c r="V51" s="249"/>
      <c r="W51" s="249"/>
      <c r="X51" s="249"/>
      <c r="Y51" s="249">
        <f>[1]Noon!AO15</f>
        <v>0</v>
      </c>
      <c r="Z51" s="249" t="s">
        <v>299</v>
      </c>
      <c r="AA51" s="249"/>
      <c r="AB51" s="249"/>
      <c r="AC51" s="249"/>
      <c r="AD51" s="249">
        <v>0</v>
      </c>
      <c r="AE51" s="249" t="s">
        <v>299</v>
      </c>
      <c r="AF51" s="249"/>
      <c r="AG51" s="249"/>
      <c r="AH51" s="249"/>
      <c r="AI51" s="249">
        <f>[1]Noon!AL15</f>
        <v>1.7162999999999999</v>
      </c>
      <c r="AJ51" s="249" t="s">
        <v>297</v>
      </c>
      <c r="AK51" s="249"/>
      <c r="AL51" s="249"/>
      <c r="AM51" s="249"/>
      <c r="AN51" s="250">
        <f>[1]Noon!AM15</f>
        <v>2.8</v>
      </c>
      <c r="AO51" s="250">
        <v>0</v>
      </c>
      <c r="AP51" s="250">
        <f>[1]Noon!AP15</f>
        <v>4.5162999999999993</v>
      </c>
      <c r="AQ51" s="251"/>
      <c r="AR51" s="235"/>
      <c r="AS51" s="235"/>
      <c r="AT51" s="236"/>
      <c r="AU51" s="235"/>
      <c r="AV51" s="235"/>
      <c r="AW51" s="236"/>
      <c r="AX51" s="235"/>
      <c r="AY51" s="235"/>
      <c r="AZ51" s="236"/>
      <c r="BA51" s="235"/>
      <c r="BB51" s="235"/>
      <c r="BC51" s="236"/>
      <c r="BD51" s="237"/>
      <c r="BE51" s="238"/>
      <c r="BF51" s="237"/>
      <c r="BG51" s="238"/>
      <c r="BH51" s="252"/>
      <c r="BI51" s="253"/>
      <c r="BJ51" s="252"/>
      <c r="BK51" s="254"/>
      <c r="BL51" s="448"/>
      <c r="BM51" s="449"/>
      <c r="BN51" s="257"/>
      <c r="BO51" s="243"/>
      <c r="BP51" s="264"/>
    </row>
    <row r="52" spans="2:68" s="110" customFormat="1" ht="24.95" customHeight="1">
      <c r="B52" s="220">
        <f>[1]Noon!C16</f>
        <v>45219</v>
      </c>
      <c r="C52" s="221">
        <f>[1]Noon!D16</f>
        <v>0.18055555555555555</v>
      </c>
      <c r="D52" s="292" t="str">
        <f>[1]Noon!A16</f>
        <v>Standby</v>
      </c>
      <c r="E52" s="222"/>
      <c r="F52" s="222"/>
      <c r="G52" s="222"/>
      <c r="H52" s="223">
        <f t="shared" si="0"/>
        <v>0</v>
      </c>
      <c r="I52" s="244">
        <f t="shared" si="4"/>
        <v>1913.5726475246186</v>
      </c>
      <c r="J52" s="225">
        <f>[1]Noon!AR16</f>
        <v>195.31570000000005</v>
      </c>
      <c r="K52" s="225">
        <f t="shared" si="3"/>
        <v>0</v>
      </c>
      <c r="L52" s="225">
        <f>[1]Noon!AQ16</f>
        <v>1472</v>
      </c>
      <c r="M52" s="245" t="s">
        <v>374</v>
      </c>
      <c r="N52" s="246">
        <f>[1]GAS!L18</f>
        <v>0</v>
      </c>
      <c r="O52" s="246">
        <f>[1]GAS!V18</f>
        <v>39.486537398621593</v>
      </c>
      <c r="P52" s="246">
        <f>[1]GAS!Y18</f>
        <v>0</v>
      </c>
      <c r="Q52" s="261">
        <f t="shared" si="1"/>
        <v>39.486537398621593</v>
      </c>
      <c r="R52" s="247">
        <v>0</v>
      </c>
      <c r="S52" s="261">
        <f t="shared" si="2"/>
        <v>39.486537398621593</v>
      </c>
      <c r="T52" s="246">
        <f>[1]Noon!AN16</f>
        <v>2.8999999999999998E-2</v>
      </c>
      <c r="U52" s="249" t="s">
        <v>299</v>
      </c>
      <c r="V52" s="249"/>
      <c r="W52" s="249"/>
      <c r="X52" s="249"/>
      <c r="Y52" s="249">
        <f>[1]Noon!AO16</f>
        <v>5.0659999999999998</v>
      </c>
      <c r="Z52" s="249" t="s">
        <v>299</v>
      </c>
      <c r="AA52" s="249"/>
      <c r="AB52" s="249"/>
      <c r="AC52" s="249"/>
      <c r="AD52" s="249">
        <v>0</v>
      </c>
      <c r="AE52" s="249" t="s">
        <v>299</v>
      </c>
      <c r="AF52" s="249"/>
      <c r="AG52" s="249"/>
      <c r="AH52" s="249"/>
      <c r="AI52" s="249">
        <f>[1]Noon!AL16</f>
        <v>1.8157999999999999</v>
      </c>
      <c r="AJ52" s="249" t="s">
        <v>297</v>
      </c>
      <c r="AK52" s="249"/>
      <c r="AL52" s="249"/>
      <c r="AM52" s="249"/>
      <c r="AN52" s="250">
        <f>[1]Noon!AM16</f>
        <v>2.1</v>
      </c>
      <c r="AO52" s="250">
        <v>0</v>
      </c>
      <c r="AP52" s="250">
        <f>[1]Noon!AP16</f>
        <v>9.0107999999999997</v>
      </c>
      <c r="AQ52" s="251"/>
      <c r="AR52" s="235"/>
      <c r="AS52" s="235"/>
      <c r="AT52" s="236"/>
      <c r="AU52" s="235"/>
      <c r="AV52" s="235"/>
      <c r="AW52" s="236"/>
      <c r="AX52" s="235"/>
      <c r="AY52" s="235"/>
      <c r="AZ52" s="236"/>
      <c r="BA52" s="235"/>
      <c r="BB52" s="235"/>
      <c r="BC52" s="236"/>
      <c r="BD52" s="237"/>
      <c r="BE52" s="238"/>
      <c r="BF52" s="237"/>
      <c r="BG52" s="238"/>
      <c r="BH52" s="252"/>
      <c r="BI52" s="253"/>
      <c r="BJ52" s="252"/>
      <c r="BK52" s="254"/>
      <c r="BL52" s="448"/>
      <c r="BM52" s="449"/>
      <c r="BN52" s="257"/>
      <c r="BO52" s="243"/>
      <c r="BP52" s="150"/>
    </row>
    <row r="53" spans="2:68" s="110" customFormat="1" ht="24.95" customHeight="1">
      <c r="B53" s="220">
        <f>[1]Noon!C17</f>
        <v>45219</v>
      </c>
      <c r="C53" s="221">
        <f>[1]Noon!D17</f>
        <v>0.5</v>
      </c>
      <c r="D53" s="292" t="str">
        <f>[1]Noon!A17</f>
        <v>Standby</v>
      </c>
      <c r="E53" s="222"/>
      <c r="F53" s="222"/>
      <c r="G53" s="222"/>
      <c r="H53" s="223">
        <f t="shared" si="0"/>
        <v>0</v>
      </c>
      <c r="I53" s="244">
        <f t="shared" si="4"/>
        <v>1903.8899520715599</v>
      </c>
      <c r="J53" s="225">
        <f>[1]Noon!AR17</f>
        <v>194.50100000000006</v>
      </c>
      <c r="K53" s="225">
        <f t="shared" si="3"/>
        <v>0</v>
      </c>
      <c r="L53" s="225">
        <f>[1]Noon!AQ17</f>
        <v>1472</v>
      </c>
      <c r="M53" s="245" t="s">
        <v>374</v>
      </c>
      <c r="N53" s="246">
        <f>[1]GAS!L19</f>
        <v>0</v>
      </c>
      <c r="O53" s="246">
        <f>[1]GAS!V19</f>
        <v>9.6826954530585532</v>
      </c>
      <c r="P53" s="246">
        <f>[1]GAS!Y19</f>
        <v>0</v>
      </c>
      <c r="Q53" s="261">
        <f t="shared" si="1"/>
        <v>9.6826954530585532</v>
      </c>
      <c r="R53" s="247">
        <v>0</v>
      </c>
      <c r="S53" s="261">
        <f t="shared" si="2"/>
        <v>9.6826954530585532</v>
      </c>
      <c r="T53" s="246">
        <f>[1]Noon!AN17</f>
        <v>0</v>
      </c>
      <c r="U53" s="249" t="s">
        <v>299</v>
      </c>
      <c r="V53" s="249"/>
      <c r="W53" s="249"/>
      <c r="X53" s="249"/>
      <c r="Y53" s="249">
        <f>[1]Noon!AO17</f>
        <v>5.0000000000000001E-3</v>
      </c>
      <c r="Z53" s="249" t="s">
        <v>299</v>
      </c>
      <c r="AA53" s="249"/>
      <c r="AB53" s="249"/>
      <c r="AC53" s="249"/>
      <c r="AD53" s="249">
        <v>0</v>
      </c>
      <c r="AE53" s="249" t="s">
        <v>299</v>
      </c>
      <c r="AF53" s="249"/>
      <c r="AG53" s="249"/>
      <c r="AH53" s="249"/>
      <c r="AI53" s="249">
        <f>[1]Noon!AL17</f>
        <v>0.80970000000000009</v>
      </c>
      <c r="AJ53" s="249" t="s">
        <v>297</v>
      </c>
      <c r="AK53" s="249"/>
      <c r="AL53" s="249"/>
      <c r="AM53" s="249"/>
      <c r="AN53" s="250">
        <f>[1]Noon!AM17</f>
        <v>0</v>
      </c>
      <c r="AO53" s="250">
        <v>0</v>
      </c>
      <c r="AP53" s="250">
        <f>[1]Noon!AP17</f>
        <v>0.81470000000000009</v>
      </c>
      <c r="AQ53" s="251"/>
      <c r="AR53" s="235"/>
      <c r="AS53" s="235"/>
      <c r="AT53" s="236"/>
      <c r="AU53" s="235"/>
      <c r="AV53" s="235"/>
      <c r="AW53" s="236"/>
      <c r="AX53" s="235"/>
      <c r="AY53" s="235"/>
      <c r="AZ53" s="236"/>
      <c r="BA53" s="235"/>
      <c r="BB53" s="235"/>
      <c r="BC53" s="236"/>
      <c r="BD53" s="237"/>
      <c r="BE53" s="238"/>
      <c r="BF53" s="237"/>
      <c r="BG53" s="238"/>
      <c r="BH53" s="252"/>
      <c r="BI53" s="253"/>
      <c r="BJ53" s="252"/>
      <c r="BK53" s="254"/>
      <c r="BL53" s="448"/>
      <c r="BM53" s="449"/>
      <c r="BN53" s="257"/>
      <c r="BO53" s="243"/>
      <c r="BP53" s="150"/>
    </row>
    <row r="54" spans="2:68" s="110" customFormat="1" ht="24.95" customHeight="1">
      <c r="B54" s="220">
        <f>[1]Noon!C18</f>
        <v>45220</v>
      </c>
      <c r="C54" s="221">
        <f>[1]Noon!D18</f>
        <v>0.37638888888888888</v>
      </c>
      <c r="D54" s="292" t="str">
        <f>[1]Noon!A18</f>
        <v>Standby</v>
      </c>
      <c r="E54" s="222"/>
      <c r="F54" s="222"/>
      <c r="G54" s="222"/>
      <c r="H54" s="223">
        <f t="shared" si="0"/>
        <v>0</v>
      </c>
      <c r="I54" s="244">
        <f t="shared" si="4"/>
        <v>1858.6935120187698</v>
      </c>
      <c r="J54" s="225">
        <f>[1]Noon!AR18</f>
        <v>189.07720000000006</v>
      </c>
      <c r="K54" s="225">
        <f t="shared" si="3"/>
        <v>0</v>
      </c>
      <c r="L54" s="225">
        <f>[1]Noon!AQ18</f>
        <v>1469.5</v>
      </c>
      <c r="M54" s="245" t="s">
        <v>374</v>
      </c>
      <c r="N54" s="246">
        <f>[1]GAS!L20</f>
        <v>0</v>
      </c>
      <c r="O54" s="246">
        <f>[1]GAS!V20</f>
        <v>28.60140096781835</v>
      </c>
      <c r="P54" s="246">
        <f>[1]GAS!Y20</f>
        <v>16.595039084971742</v>
      </c>
      <c r="Q54" s="261">
        <f t="shared" si="1"/>
        <v>45.196440052790095</v>
      </c>
      <c r="R54" s="247">
        <v>0</v>
      </c>
      <c r="S54" s="261">
        <f t="shared" si="2"/>
        <v>45.196440052790095</v>
      </c>
      <c r="T54" s="246">
        <f>[1]Noon!AN18</f>
        <v>0.46400000000000002</v>
      </c>
      <c r="U54" s="249" t="s">
        <v>299</v>
      </c>
      <c r="V54" s="249"/>
      <c r="W54" s="249"/>
      <c r="X54" s="249"/>
      <c r="Y54" s="249">
        <f>[1]Noon!AO18</f>
        <v>1.2E-2</v>
      </c>
      <c r="Z54" s="249" t="s">
        <v>299</v>
      </c>
      <c r="AA54" s="249"/>
      <c r="AB54" s="249"/>
      <c r="AC54" s="249"/>
      <c r="AD54" s="249">
        <v>0</v>
      </c>
      <c r="AE54" s="249" t="s">
        <v>299</v>
      </c>
      <c r="AF54" s="249"/>
      <c r="AG54" s="249"/>
      <c r="AH54" s="249"/>
      <c r="AI54" s="249">
        <f>[1]Noon!AL18</f>
        <v>2.4478</v>
      </c>
      <c r="AJ54" s="249" t="s">
        <v>297</v>
      </c>
      <c r="AK54" s="249"/>
      <c r="AL54" s="249"/>
      <c r="AM54" s="249"/>
      <c r="AN54" s="250">
        <f>[1]Noon!AM18</f>
        <v>2.5</v>
      </c>
      <c r="AO54" s="250">
        <v>0</v>
      </c>
      <c r="AP54" s="250">
        <f>[1]Noon!AP18</f>
        <v>5.4238</v>
      </c>
      <c r="AQ54" s="251"/>
      <c r="AR54" s="235"/>
      <c r="AS54" s="235"/>
      <c r="AT54" s="236"/>
      <c r="AU54" s="235"/>
      <c r="AV54" s="235"/>
      <c r="AW54" s="236"/>
      <c r="AX54" s="235"/>
      <c r="AY54" s="235"/>
      <c r="AZ54" s="236"/>
      <c r="BA54" s="235"/>
      <c r="BB54" s="235"/>
      <c r="BC54" s="236"/>
      <c r="BD54" s="237"/>
      <c r="BE54" s="238"/>
      <c r="BF54" s="237"/>
      <c r="BG54" s="238"/>
      <c r="BH54" s="252"/>
      <c r="BI54" s="253"/>
      <c r="BJ54" s="252"/>
      <c r="BK54" s="254"/>
      <c r="BL54" s="448"/>
      <c r="BM54" s="449"/>
      <c r="BN54" s="257"/>
      <c r="BO54" s="243"/>
      <c r="BP54" s="150"/>
    </row>
    <row r="55" spans="2:68" s="110" customFormat="1" ht="24.95" customHeight="1">
      <c r="B55" s="220">
        <f>[1]Noon!C19</f>
        <v>45220</v>
      </c>
      <c r="C55" s="221">
        <f>[1]Noon!D19</f>
        <v>0.41666666666666669</v>
      </c>
      <c r="D55" s="292" t="str">
        <f>[1]Noon!A19</f>
        <v>Standby</v>
      </c>
      <c r="E55" s="222"/>
      <c r="F55" s="222"/>
      <c r="G55" s="222"/>
      <c r="H55" s="223">
        <f t="shared" si="0"/>
        <v>0</v>
      </c>
      <c r="I55" s="244">
        <f t="shared" si="4"/>
        <v>1857.4391833440493</v>
      </c>
      <c r="J55" s="225">
        <f>[1]Noon!AR19</f>
        <v>186.83510000000007</v>
      </c>
      <c r="K55" s="225">
        <f t="shared" si="3"/>
        <v>0</v>
      </c>
      <c r="L55" s="225">
        <f>[1]Noon!AQ19</f>
        <v>1467.7</v>
      </c>
      <c r="M55" s="245" t="s">
        <v>374</v>
      </c>
      <c r="N55" s="246">
        <f>[1]GAS!L21</f>
        <v>0.1353592095022165</v>
      </c>
      <c r="O55" s="246">
        <f>[1]GAS!V21</f>
        <v>0.34967795788072598</v>
      </c>
      <c r="P55" s="246">
        <f>[1]GAS!Y21</f>
        <v>0.76929150733759721</v>
      </c>
      <c r="Q55" s="261">
        <f t="shared" si="1"/>
        <v>1.2543286747205395</v>
      </c>
      <c r="R55" s="247">
        <v>0</v>
      </c>
      <c r="S55" s="261">
        <f t="shared" si="2"/>
        <v>1.2543286747205395</v>
      </c>
      <c r="T55" s="246">
        <f>[1]Noon!AN19</f>
        <v>0.39600000000000002</v>
      </c>
      <c r="U55" s="249" t="s">
        <v>299</v>
      </c>
      <c r="V55" s="249"/>
      <c r="W55" s="249"/>
      <c r="X55" s="249"/>
      <c r="Y55" s="249">
        <f>[1]Noon!AO19</f>
        <v>1E-3</v>
      </c>
      <c r="Z55" s="249" t="s">
        <v>299</v>
      </c>
      <c r="AA55" s="249"/>
      <c r="AB55" s="249"/>
      <c r="AC55" s="249"/>
      <c r="AD55" s="249">
        <v>0</v>
      </c>
      <c r="AE55" s="249" t="s">
        <v>299</v>
      </c>
      <c r="AF55" s="249"/>
      <c r="AG55" s="249"/>
      <c r="AH55" s="249"/>
      <c r="AI55" s="249">
        <f>[1]Noon!AL19</f>
        <v>4.5100000000000001E-2</v>
      </c>
      <c r="AJ55" s="249" t="s">
        <v>299</v>
      </c>
      <c r="AK55" s="249"/>
      <c r="AL55" s="249"/>
      <c r="AM55" s="249"/>
      <c r="AN55" s="250">
        <f>[1]Noon!AM19</f>
        <v>1.8</v>
      </c>
      <c r="AO55" s="250">
        <v>0</v>
      </c>
      <c r="AP55" s="250">
        <f>[1]Noon!AP19</f>
        <v>2.2420999999999998</v>
      </c>
      <c r="AQ55" s="251"/>
      <c r="AR55" s="235"/>
      <c r="AS55" s="235"/>
      <c r="AT55" s="236"/>
      <c r="AU55" s="235"/>
      <c r="AV55" s="235"/>
      <c r="AW55" s="236"/>
      <c r="AX55" s="235"/>
      <c r="AY55" s="235"/>
      <c r="AZ55" s="236"/>
      <c r="BA55" s="235"/>
      <c r="BB55" s="235"/>
      <c r="BC55" s="236"/>
      <c r="BD55" s="237"/>
      <c r="BE55" s="238"/>
      <c r="BF55" s="237"/>
      <c r="BG55" s="238"/>
      <c r="BH55" s="252"/>
      <c r="BI55" s="253"/>
      <c r="BJ55" s="252"/>
      <c r="BK55" s="254"/>
      <c r="BL55" s="448"/>
      <c r="BM55" s="449"/>
      <c r="BN55" s="257"/>
      <c r="BO55" s="243"/>
      <c r="BP55" s="150"/>
    </row>
    <row r="56" spans="2:68" s="110" customFormat="1" ht="24.95" customHeight="1">
      <c r="B56" s="220">
        <f>[1]Noon!C20</f>
        <v>45220</v>
      </c>
      <c r="C56" s="221">
        <f>[1]Noon!D20</f>
        <v>0.5</v>
      </c>
      <c r="D56" s="292" t="str">
        <f>[1]Noon!A20</f>
        <v>At Sea Steaming</v>
      </c>
      <c r="E56" s="222"/>
      <c r="F56" s="222"/>
      <c r="G56" s="222"/>
      <c r="H56" s="223">
        <f t="shared" si="0"/>
        <v>0</v>
      </c>
      <c r="I56" s="244">
        <f t="shared" si="4"/>
        <v>1847.09773973808</v>
      </c>
      <c r="J56" s="225">
        <f>[1]Noon!AR20</f>
        <v>179.46130000000008</v>
      </c>
      <c r="K56" s="225">
        <f t="shared" si="3"/>
        <v>0</v>
      </c>
      <c r="L56" s="225">
        <f>[1]Noon!AQ20</f>
        <v>1460.9</v>
      </c>
      <c r="M56" s="245" t="s">
        <v>374</v>
      </c>
      <c r="N56" s="246">
        <f>[1]GAS!L22</f>
        <v>8.0651528995070674</v>
      </c>
      <c r="O56" s="246">
        <f>[1]GAS!V22</f>
        <v>2.158979391560353</v>
      </c>
      <c r="P56" s="246">
        <f>[1]GAS!Y22</f>
        <v>0.11731131490192097</v>
      </c>
      <c r="Q56" s="261">
        <f t="shared" si="1"/>
        <v>10.34144360596934</v>
      </c>
      <c r="R56" s="247">
        <v>0</v>
      </c>
      <c r="S56" s="261">
        <f t="shared" si="2"/>
        <v>10.34144360596934</v>
      </c>
      <c r="T56" s="246">
        <f>[1]Noon!AN20</f>
        <v>0.51500000000000001</v>
      </c>
      <c r="U56" s="249" t="s">
        <v>299</v>
      </c>
      <c r="V56" s="249"/>
      <c r="W56" s="249"/>
      <c r="X56" s="249"/>
      <c r="Y56" s="249">
        <f>[1]Noon!AO20</f>
        <v>1E-3</v>
      </c>
      <c r="Z56" s="249" t="s">
        <v>299</v>
      </c>
      <c r="AA56" s="249"/>
      <c r="AB56" s="249"/>
      <c r="AC56" s="249"/>
      <c r="AD56" s="249">
        <v>0</v>
      </c>
      <c r="AE56" s="249" t="s">
        <v>299</v>
      </c>
      <c r="AF56" s="249"/>
      <c r="AG56" s="249"/>
      <c r="AH56" s="249"/>
      <c r="AI56" s="249">
        <f>[1]Noon!AL20</f>
        <v>5.7799999999999997E-2</v>
      </c>
      <c r="AJ56" s="249" t="s">
        <v>297</v>
      </c>
      <c r="AK56" s="249"/>
      <c r="AL56" s="249"/>
      <c r="AM56" s="249"/>
      <c r="AN56" s="250">
        <f>[1]Noon!AM20</f>
        <v>6.8</v>
      </c>
      <c r="AO56" s="250">
        <v>0</v>
      </c>
      <c r="AP56" s="250">
        <f>[1]Noon!AP20</f>
        <v>7.3738000000000001</v>
      </c>
      <c r="AQ56" s="251"/>
      <c r="AR56" s="235"/>
      <c r="AS56" s="235"/>
      <c r="AT56" s="236"/>
      <c r="AU56" s="235"/>
      <c r="AV56" s="235"/>
      <c r="AW56" s="236"/>
      <c r="AX56" s="235"/>
      <c r="AY56" s="235"/>
      <c r="AZ56" s="236"/>
      <c r="BA56" s="235"/>
      <c r="BB56" s="235"/>
      <c r="BC56" s="236"/>
      <c r="BD56" s="237"/>
      <c r="BE56" s="238"/>
      <c r="BF56" s="237"/>
      <c r="BG56" s="238"/>
      <c r="BH56" s="252"/>
      <c r="BI56" s="253"/>
      <c r="BJ56" s="252"/>
      <c r="BK56" s="254"/>
      <c r="BL56" s="448"/>
      <c r="BM56" s="449"/>
      <c r="BN56" s="257"/>
      <c r="BO56" s="243"/>
      <c r="BP56" s="150"/>
    </row>
    <row r="57" spans="2:68" s="110" customFormat="1" ht="24.95" customHeight="1">
      <c r="B57" s="220">
        <f>[1]Noon!C21</f>
        <v>45221</v>
      </c>
      <c r="C57" s="221">
        <f>[1]Noon!D21</f>
        <v>0.5</v>
      </c>
      <c r="D57" s="292" t="str">
        <f>[1]Noon!A21</f>
        <v>At Sea Steaming</v>
      </c>
      <c r="E57" s="222"/>
      <c r="F57" s="222"/>
      <c r="G57" s="222"/>
      <c r="H57" s="223">
        <f t="shared" si="0"/>
        <v>0</v>
      </c>
      <c r="I57" s="244">
        <f t="shared" si="4"/>
        <v>1644.3928115348608</v>
      </c>
      <c r="J57" s="225">
        <f>[1]Noon!AR21</f>
        <v>178.66130000000007</v>
      </c>
      <c r="K57" s="225">
        <f t="shared" si="3"/>
        <v>0</v>
      </c>
      <c r="L57" s="225">
        <f>[1]Noon!AQ21</f>
        <v>1460.9</v>
      </c>
      <c r="M57" s="245" t="s">
        <v>374</v>
      </c>
      <c r="N57" s="246">
        <f>[1]GAS!L23</f>
        <v>172.1340507371437</v>
      </c>
      <c r="O57" s="246">
        <f>[1]GAS!V23</f>
        <v>30.570877466075597</v>
      </c>
      <c r="P57" s="246">
        <f>[1]GAS!Y23</f>
        <v>0</v>
      </c>
      <c r="Q57" s="261">
        <f t="shared" ref="Q57:Q105" si="5">O57+N57+P57</f>
        <v>202.70492820321928</v>
      </c>
      <c r="R57" s="247">
        <v>0</v>
      </c>
      <c r="S57" s="261">
        <f t="shared" si="2"/>
        <v>202.70492820321928</v>
      </c>
      <c r="T57" s="246">
        <f>[1]Noon!AN21</f>
        <v>3.1E-2</v>
      </c>
      <c r="U57" s="249" t="s">
        <v>299</v>
      </c>
      <c r="V57" s="249"/>
      <c r="W57" s="249"/>
      <c r="X57" s="249"/>
      <c r="Y57" s="249">
        <f>[1]Noon!AO21</f>
        <v>2.5000000000000001E-2</v>
      </c>
      <c r="Z57" s="249" t="s">
        <v>299</v>
      </c>
      <c r="AA57" s="249"/>
      <c r="AB57" s="249"/>
      <c r="AC57" s="249"/>
      <c r="AD57" s="249">
        <v>0</v>
      </c>
      <c r="AE57" s="249" t="s">
        <v>299</v>
      </c>
      <c r="AF57" s="249"/>
      <c r="AG57" s="249"/>
      <c r="AH57" s="249"/>
      <c r="AI57" s="249">
        <f>[1]Noon!AL21</f>
        <v>0</v>
      </c>
      <c r="AJ57" s="249" t="s">
        <v>297</v>
      </c>
      <c r="AK57" s="249"/>
      <c r="AL57" s="249"/>
      <c r="AM57" s="249"/>
      <c r="AN57" s="250">
        <f>[1]Noon!AM21</f>
        <v>0</v>
      </c>
      <c r="AO57" s="250">
        <v>0</v>
      </c>
      <c r="AP57" s="250">
        <f>[1]Noon!AP21</f>
        <v>0.8</v>
      </c>
      <c r="AQ57" s="251"/>
      <c r="AR57" s="235"/>
      <c r="AS57" s="235"/>
      <c r="AT57" s="236"/>
      <c r="AU57" s="235"/>
      <c r="AV57" s="235"/>
      <c r="AW57" s="236"/>
      <c r="AX57" s="235"/>
      <c r="AY57" s="235"/>
      <c r="AZ57" s="236"/>
      <c r="BA57" s="235"/>
      <c r="BB57" s="235"/>
      <c r="BC57" s="236"/>
      <c r="BD57" s="237"/>
      <c r="BE57" s="238"/>
      <c r="BF57" s="237"/>
      <c r="BG57" s="238"/>
      <c r="BH57" s="252"/>
      <c r="BI57" s="253"/>
      <c r="BJ57" s="252"/>
      <c r="BK57" s="254"/>
      <c r="BL57" s="448"/>
      <c r="BM57" s="449"/>
      <c r="BN57" s="257"/>
      <c r="BO57" s="243"/>
      <c r="BP57" s="150"/>
    </row>
    <row r="58" spans="2:68" s="110" customFormat="1" ht="24.95" customHeight="1">
      <c r="B58" s="220">
        <f>[1]Noon!C22</f>
        <v>45222</v>
      </c>
      <c r="C58" s="221">
        <f>[1]Noon!D22</f>
        <v>0.5</v>
      </c>
      <c r="D58" s="292" t="str">
        <f>[1]Noon!A22</f>
        <v>At Sea Steaming</v>
      </c>
      <c r="E58" s="222"/>
      <c r="F58" s="222"/>
      <c r="G58" s="222"/>
      <c r="H58" s="223">
        <f t="shared" si="0"/>
        <v>0</v>
      </c>
      <c r="I58" s="244">
        <f t="shared" si="4"/>
        <v>1447.6482005233893</v>
      </c>
      <c r="J58" s="225">
        <f>[1]Noon!AR22</f>
        <v>174.26130000000006</v>
      </c>
      <c r="K58" s="225">
        <f t="shared" si="3"/>
        <v>0</v>
      </c>
      <c r="L58" s="225">
        <f>[1]Noon!AQ22</f>
        <v>1460.9</v>
      </c>
      <c r="M58" s="245" t="s">
        <v>374</v>
      </c>
      <c r="N58" s="246">
        <f>[1]GAS!L24</f>
        <v>167.46190202249215</v>
      </c>
      <c r="O58" s="246">
        <f>[1]GAS!V24</f>
        <v>29.282708988979504</v>
      </c>
      <c r="P58" s="246">
        <f>[1]GAS!Y24</f>
        <v>0</v>
      </c>
      <c r="Q58" s="261">
        <f t="shared" si="5"/>
        <v>196.74461101147165</v>
      </c>
      <c r="R58" s="247">
        <v>0</v>
      </c>
      <c r="S58" s="261">
        <f t="shared" si="2"/>
        <v>196.74461101147165</v>
      </c>
      <c r="T58" s="246">
        <f>[1]Noon!AN22</f>
        <v>3.4740000000000002</v>
      </c>
      <c r="U58" s="249" t="s">
        <v>299</v>
      </c>
      <c r="V58" s="249"/>
      <c r="W58" s="249"/>
      <c r="X58" s="249"/>
      <c r="Y58" s="249">
        <f>[1]Noon!AO22</f>
        <v>0.29699999999999999</v>
      </c>
      <c r="Z58" s="249" t="s">
        <v>299</v>
      </c>
      <c r="AA58" s="249"/>
      <c r="AB58" s="249"/>
      <c r="AC58" s="249"/>
      <c r="AD58" s="249">
        <v>0</v>
      </c>
      <c r="AE58" s="249" t="s">
        <v>299</v>
      </c>
      <c r="AF58" s="249"/>
      <c r="AG58" s="249"/>
      <c r="AH58" s="249"/>
      <c r="AI58" s="249">
        <f>[1]Noon!AL22</f>
        <v>5.4100000000000002E-2</v>
      </c>
      <c r="AJ58" s="249" t="s">
        <v>297</v>
      </c>
      <c r="AK58" s="249"/>
      <c r="AL58" s="249"/>
      <c r="AM58" s="249"/>
      <c r="AN58" s="250">
        <f>[1]Noon!AM22</f>
        <v>0</v>
      </c>
      <c r="AO58" s="250">
        <v>0</v>
      </c>
      <c r="AP58" s="250">
        <f>[1]Noon!AP22</f>
        <v>4.4000000000000004</v>
      </c>
      <c r="AQ58" s="251"/>
      <c r="AR58" s="235"/>
      <c r="AS58" s="235"/>
      <c r="AT58" s="236"/>
      <c r="AU58" s="235"/>
      <c r="AV58" s="235"/>
      <c r="AW58" s="236"/>
      <c r="AX58" s="235"/>
      <c r="AY58" s="235"/>
      <c r="AZ58" s="236"/>
      <c r="BA58" s="235"/>
      <c r="BB58" s="235"/>
      <c r="BC58" s="236"/>
      <c r="BD58" s="237"/>
      <c r="BE58" s="238"/>
      <c r="BF58" s="237"/>
      <c r="BG58" s="238"/>
      <c r="BH58" s="252"/>
      <c r="BI58" s="253"/>
      <c r="BJ58" s="252"/>
      <c r="BK58" s="254"/>
      <c r="BL58" s="448"/>
      <c r="BM58" s="449"/>
      <c r="BN58" s="257"/>
      <c r="BO58" s="243"/>
      <c r="BP58" s="150"/>
    </row>
    <row r="59" spans="2:68" s="110" customFormat="1" ht="24.95" customHeight="1">
      <c r="B59" s="220">
        <f>[1]Noon!C23</f>
        <v>45223</v>
      </c>
      <c r="C59" s="221">
        <f>[1]Noon!D23</f>
        <v>0.5</v>
      </c>
      <c r="D59" s="292" t="str">
        <f>[1]Noon!A23</f>
        <v>At Sea Steaming</v>
      </c>
      <c r="E59" s="222"/>
      <c r="F59" s="222"/>
      <c r="G59" s="222"/>
      <c r="H59" s="223">
        <f t="shared" si="0"/>
        <v>0</v>
      </c>
      <c r="I59" s="244">
        <f t="shared" si="4"/>
        <v>1334.3367502622589</v>
      </c>
      <c r="J59" s="225">
        <f>[1]Noon!AR23</f>
        <v>170.26130000000006</v>
      </c>
      <c r="K59" s="225">
        <f t="shared" si="3"/>
        <v>0</v>
      </c>
      <c r="L59" s="225">
        <f>[1]Noon!AQ23</f>
        <v>1415.9</v>
      </c>
      <c r="M59" s="245" t="s">
        <v>374</v>
      </c>
      <c r="N59" s="246">
        <f>[1]GAS!L25</f>
        <v>89.461157546839928</v>
      </c>
      <c r="O59" s="246">
        <f>[1]GAS!V25</f>
        <v>23.850292714290546</v>
      </c>
      <c r="P59" s="246">
        <f>[1]GAS!Y25</f>
        <v>0</v>
      </c>
      <c r="Q59" s="261">
        <f t="shared" si="5"/>
        <v>113.31145026113047</v>
      </c>
      <c r="R59" s="247">
        <v>0</v>
      </c>
      <c r="S59" s="261">
        <f t="shared" si="2"/>
        <v>113.31145026113047</v>
      </c>
      <c r="T59" s="246">
        <f>[1]Noon!AN23</f>
        <v>0</v>
      </c>
      <c r="U59" s="249" t="s">
        <v>299</v>
      </c>
      <c r="V59" s="249"/>
      <c r="W59" s="249"/>
      <c r="X59" s="249"/>
      <c r="Y59" s="249">
        <f>[1]Noon!AO23</f>
        <v>0.33399999999999996</v>
      </c>
      <c r="Z59" s="249" t="s">
        <v>299</v>
      </c>
      <c r="AA59" s="249"/>
      <c r="AB59" s="249"/>
      <c r="AC59" s="249"/>
      <c r="AD59" s="249">
        <v>0</v>
      </c>
      <c r="AE59" s="249" t="s">
        <v>299</v>
      </c>
      <c r="AF59" s="249"/>
      <c r="AG59" s="249"/>
      <c r="AH59" s="249"/>
      <c r="AI59" s="249">
        <f>[1]Noon!AL23</f>
        <v>0</v>
      </c>
      <c r="AJ59" s="249" t="s">
        <v>297</v>
      </c>
      <c r="AK59" s="249"/>
      <c r="AL59" s="249"/>
      <c r="AM59" s="249"/>
      <c r="AN59" s="250">
        <f>[1]Noon!AM23</f>
        <v>45</v>
      </c>
      <c r="AO59" s="250">
        <v>0</v>
      </c>
      <c r="AP59" s="250">
        <f>[1]Noon!AP23</f>
        <v>4</v>
      </c>
      <c r="AQ59" s="251"/>
      <c r="AR59" s="235"/>
      <c r="AS59" s="235"/>
      <c r="AT59" s="236"/>
      <c r="AU59" s="235"/>
      <c r="AV59" s="235"/>
      <c r="AW59" s="236"/>
      <c r="AX59" s="235"/>
      <c r="AY59" s="235"/>
      <c r="AZ59" s="236"/>
      <c r="BA59" s="235"/>
      <c r="BB59" s="235"/>
      <c r="BC59" s="236"/>
      <c r="BD59" s="237"/>
      <c r="BE59" s="238"/>
      <c r="BF59" s="237"/>
      <c r="BG59" s="238"/>
      <c r="BH59" s="252"/>
      <c r="BI59" s="253"/>
      <c r="BJ59" s="252"/>
      <c r="BK59" s="254"/>
      <c r="BL59" s="448"/>
      <c r="BM59" s="449"/>
      <c r="BN59" s="257"/>
      <c r="BO59" s="243"/>
      <c r="BP59" s="150"/>
    </row>
    <row r="60" spans="2:68" s="110" customFormat="1" ht="24.95" customHeight="1">
      <c r="B60" s="220">
        <f>[1]Noon!C24</f>
        <v>45224</v>
      </c>
      <c r="C60" s="221">
        <f>[1]Noon!D24</f>
        <v>0.5</v>
      </c>
      <c r="D60" s="292" t="str">
        <f>[1]Noon!A24</f>
        <v>At Sea Steaming</v>
      </c>
      <c r="E60" s="222"/>
      <c r="F60" s="222"/>
      <c r="G60" s="222"/>
      <c r="H60" s="223">
        <f t="shared" si="0"/>
        <v>0</v>
      </c>
      <c r="I60" s="244">
        <f t="shared" si="4"/>
        <v>1234.3875099658221</v>
      </c>
      <c r="J60" s="225">
        <f>[1]Noon!AR24</f>
        <v>168.06130000000007</v>
      </c>
      <c r="K60" s="225">
        <f t="shared" si="3"/>
        <v>0</v>
      </c>
      <c r="L60" s="225">
        <f>[1]Noon!AQ24</f>
        <v>1371.2</v>
      </c>
      <c r="M60" s="245" t="s">
        <v>374</v>
      </c>
      <c r="N60" s="246">
        <f>[1]GAS!L26</f>
        <v>76.536609026203294</v>
      </c>
      <c r="O60" s="246">
        <f>[1]GAS!V26</f>
        <v>23.41263127023338</v>
      </c>
      <c r="P60" s="246">
        <f>[1]GAS!Y26</f>
        <v>0</v>
      </c>
      <c r="Q60" s="261">
        <f t="shared" si="5"/>
        <v>99.94924029643667</v>
      </c>
      <c r="R60" s="247">
        <v>0</v>
      </c>
      <c r="S60" s="261">
        <f t="shared" si="2"/>
        <v>99.94924029643667</v>
      </c>
      <c r="T60" s="246">
        <f>[1]Noon!AN24</f>
        <v>0</v>
      </c>
      <c r="U60" s="249" t="s">
        <v>299</v>
      </c>
      <c r="V60" s="249"/>
      <c r="W60" s="249"/>
      <c r="X60" s="249"/>
      <c r="Y60" s="249">
        <f>[1]Noon!AO24</f>
        <v>6.4000000000000001E-2</v>
      </c>
      <c r="Z60" s="249" t="s">
        <v>299</v>
      </c>
      <c r="AA60" s="249"/>
      <c r="AB60" s="249"/>
      <c r="AC60" s="249"/>
      <c r="AD60" s="249">
        <v>0</v>
      </c>
      <c r="AE60" s="249" t="s">
        <v>299</v>
      </c>
      <c r="AF60" s="249"/>
      <c r="AG60" s="249"/>
      <c r="AH60" s="249"/>
      <c r="AI60" s="249">
        <f>[1]Noon!AL24</f>
        <v>0.78510000000000002</v>
      </c>
      <c r="AJ60" s="249" t="s">
        <v>299</v>
      </c>
      <c r="AK60" s="249"/>
      <c r="AL60" s="249"/>
      <c r="AM60" s="249"/>
      <c r="AN60" s="250">
        <f>[1]Noon!AM24</f>
        <v>44.7</v>
      </c>
      <c r="AO60" s="250">
        <v>0</v>
      </c>
      <c r="AP60" s="250">
        <f>[1]Noon!AP24</f>
        <v>2.2000000000000002</v>
      </c>
      <c r="AQ60" s="251"/>
      <c r="AR60" s="235"/>
      <c r="AS60" s="235"/>
      <c r="AT60" s="236"/>
      <c r="AU60" s="235"/>
      <c r="AV60" s="235"/>
      <c r="AW60" s="236"/>
      <c r="AX60" s="235"/>
      <c r="AY60" s="235"/>
      <c r="AZ60" s="236"/>
      <c r="BA60" s="235"/>
      <c r="BB60" s="235"/>
      <c r="BC60" s="236"/>
      <c r="BD60" s="237"/>
      <c r="BE60" s="238"/>
      <c r="BF60" s="237"/>
      <c r="BG60" s="238"/>
      <c r="BH60" s="252"/>
      <c r="BI60" s="253"/>
      <c r="BJ60" s="252"/>
      <c r="BK60" s="254"/>
      <c r="BL60" s="448"/>
      <c r="BM60" s="449"/>
      <c r="BN60" s="257"/>
      <c r="BO60" s="243"/>
      <c r="BP60" s="150"/>
    </row>
    <row r="61" spans="2:68" s="110" customFormat="1" ht="24.95" customHeight="1">
      <c r="B61" s="220">
        <f>[1]Noon!C25</f>
        <v>45225</v>
      </c>
      <c r="C61" s="221">
        <f>[1]Noon!D25</f>
        <v>0.54166666666666696</v>
      </c>
      <c r="D61" s="292" t="str">
        <f>[1]Noon!A25</f>
        <v>At Sea Steaming</v>
      </c>
      <c r="E61" s="222"/>
      <c r="F61" s="222"/>
      <c r="G61" s="222"/>
      <c r="H61" s="223">
        <f t="shared" si="0"/>
        <v>0</v>
      </c>
      <c r="I61" s="244" t="e">
        <f t="shared" si="4"/>
        <v>#VALUE!</v>
      </c>
      <c r="J61" s="225">
        <f>[1]Noon!AR25</f>
        <v>9499.8382000000001</v>
      </c>
      <c r="K61" s="225">
        <f t="shared" si="3"/>
        <v>0</v>
      </c>
      <c r="L61" s="225">
        <f>[1]Noon!AQ25</f>
        <v>1371.2</v>
      </c>
      <c r="M61" s="245" t="s">
        <v>374</v>
      </c>
      <c r="N61" s="246" t="e">
        <f>[1]GAS!L27</f>
        <v>#VALUE!</v>
      </c>
      <c r="O61" s="246">
        <f>[1]GAS!V27</f>
        <v>-14778.290638782668</v>
      </c>
      <c r="P61" s="246" t="e">
        <f>[1]GAS!Y27</f>
        <v>#VALUE!</v>
      </c>
      <c r="Q61" s="265" t="e">
        <f t="shared" si="5"/>
        <v>#VALUE!</v>
      </c>
      <c r="R61" s="247">
        <v>0</v>
      </c>
      <c r="S61" s="265" t="e">
        <f t="shared" si="2"/>
        <v>#VALUE!</v>
      </c>
      <c r="T61" s="246">
        <f>[1]Noon!AN25</f>
        <v>-7375.6880000000001</v>
      </c>
      <c r="U61" s="249" t="s">
        <v>299</v>
      </c>
      <c r="V61" s="249"/>
      <c r="W61" s="249"/>
      <c r="X61" s="249"/>
      <c r="Y61" s="249">
        <f>[1]Noon!AO25</f>
        <v>-1561.4360000000001</v>
      </c>
      <c r="Z61" s="249" t="s">
        <v>299</v>
      </c>
      <c r="AA61" s="249"/>
      <c r="AB61" s="249"/>
      <c r="AC61" s="249"/>
      <c r="AD61" s="249">
        <v>0</v>
      </c>
      <c r="AE61" s="249" t="s">
        <v>299</v>
      </c>
      <c r="AF61" s="249"/>
      <c r="AG61" s="249"/>
      <c r="AH61" s="249"/>
      <c r="AI61" s="249">
        <f>[1]Noon!AL25</f>
        <v>-394.65290000000005</v>
      </c>
      <c r="AJ61" s="249" t="s">
        <v>299</v>
      </c>
      <c r="AK61" s="249"/>
      <c r="AL61" s="249"/>
      <c r="AM61" s="249"/>
      <c r="AN61" s="250">
        <f>[1]Noon!AM25</f>
        <v>0</v>
      </c>
      <c r="AO61" s="250">
        <v>0</v>
      </c>
      <c r="AP61" s="250">
        <f>[1]Noon!AP25</f>
        <v>-9331.7769000000008</v>
      </c>
      <c r="AQ61" s="251"/>
      <c r="AR61" s="235"/>
      <c r="AS61" s="235"/>
      <c r="AT61" s="236"/>
      <c r="AU61" s="235"/>
      <c r="AV61" s="235"/>
      <c r="AW61" s="236"/>
      <c r="AX61" s="235"/>
      <c r="AY61" s="235"/>
      <c r="AZ61" s="236"/>
      <c r="BA61" s="235"/>
      <c r="BB61" s="235"/>
      <c r="BC61" s="236"/>
      <c r="BD61" s="237"/>
      <c r="BE61" s="238"/>
      <c r="BF61" s="237"/>
      <c r="BG61" s="238"/>
      <c r="BH61" s="252"/>
      <c r="BI61" s="253"/>
      <c r="BJ61" s="252"/>
      <c r="BK61" s="254"/>
      <c r="BL61" s="448"/>
      <c r="BM61" s="449"/>
      <c r="BN61" s="257"/>
      <c r="BO61" s="243"/>
      <c r="BP61" s="150"/>
    </row>
    <row r="62" spans="2:68" s="110" customFormat="1" ht="24.95" customHeight="1">
      <c r="B62" s="220">
        <f>[1]Noon!C26</f>
        <v>45226</v>
      </c>
      <c r="C62" s="221">
        <f>[1]Noon!D26</f>
        <v>0</v>
      </c>
      <c r="D62" s="292" t="str">
        <f>[1]Noon!A26</f>
        <v>At Sea Steaming</v>
      </c>
      <c r="E62" s="222"/>
      <c r="F62" s="222"/>
      <c r="G62" s="222"/>
      <c r="H62" s="223">
        <f t="shared" si="0"/>
        <v>0</v>
      </c>
      <c r="I62" s="244" t="e">
        <f t="shared" si="4"/>
        <v>#VALUE!</v>
      </c>
      <c r="J62" s="225">
        <f>[1]Noon!AR26</f>
        <v>9499.8382000000001</v>
      </c>
      <c r="K62" s="225">
        <f t="shared" si="3"/>
        <v>0</v>
      </c>
      <c r="L62" s="225">
        <f>[1]Noon!AQ26</f>
        <v>1371.2</v>
      </c>
      <c r="M62" s="245" t="s">
        <v>374</v>
      </c>
      <c r="N62" s="246" t="e">
        <f>[1]GAS!L28</f>
        <v>#VALUE!</v>
      </c>
      <c r="O62" s="246">
        <f>[1]GAS!V28</f>
        <v>0</v>
      </c>
      <c r="P62" s="246" t="e">
        <f>[1]GAS!Y28</f>
        <v>#VALUE!</v>
      </c>
      <c r="Q62" s="265" t="e">
        <f t="shared" si="5"/>
        <v>#VALUE!</v>
      </c>
      <c r="R62" s="247">
        <v>0</v>
      </c>
      <c r="S62" s="265" t="e">
        <f t="shared" si="2"/>
        <v>#VALUE!</v>
      </c>
      <c r="T62" s="246">
        <f>[1]Noon!AN26</f>
        <v>0</v>
      </c>
      <c r="U62" s="249" t="s">
        <v>299</v>
      </c>
      <c r="V62" s="249"/>
      <c r="W62" s="249"/>
      <c r="X62" s="249"/>
      <c r="Y62" s="249">
        <f>[1]Noon!AO26</f>
        <v>0</v>
      </c>
      <c r="Z62" s="249" t="s">
        <v>299</v>
      </c>
      <c r="AA62" s="249"/>
      <c r="AB62" s="249"/>
      <c r="AC62" s="249"/>
      <c r="AD62" s="249">
        <v>0</v>
      </c>
      <c r="AE62" s="249" t="s">
        <v>299</v>
      </c>
      <c r="AF62" s="249"/>
      <c r="AG62" s="249"/>
      <c r="AH62" s="249"/>
      <c r="AI62" s="249">
        <f>[1]Noon!AL26</f>
        <v>0</v>
      </c>
      <c r="AJ62" s="249" t="s">
        <v>299</v>
      </c>
      <c r="AK62" s="249"/>
      <c r="AL62" s="249"/>
      <c r="AM62" s="249"/>
      <c r="AN62" s="250">
        <f>[1]Noon!AM26</f>
        <v>0</v>
      </c>
      <c r="AO62" s="250">
        <v>0</v>
      </c>
      <c r="AP62" s="250">
        <f>[1]Noon!AP26</f>
        <v>0</v>
      </c>
      <c r="AQ62" s="251"/>
      <c r="AR62" s="235"/>
      <c r="AS62" s="235"/>
      <c r="AT62" s="236"/>
      <c r="AU62" s="235"/>
      <c r="AV62" s="235"/>
      <c r="AW62" s="236"/>
      <c r="AX62" s="235"/>
      <c r="AY62" s="235"/>
      <c r="AZ62" s="236"/>
      <c r="BA62" s="235"/>
      <c r="BB62" s="235"/>
      <c r="BC62" s="236"/>
      <c r="BD62" s="237"/>
      <c r="BE62" s="238"/>
      <c r="BF62" s="237"/>
      <c r="BG62" s="238"/>
      <c r="BH62" s="252"/>
      <c r="BI62" s="253"/>
      <c r="BJ62" s="258"/>
      <c r="BK62" s="260"/>
      <c r="BL62" s="448"/>
      <c r="BM62" s="449"/>
      <c r="BN62" s="257"/>
      <c r="BO62" s="243"/>
      <c r="BP62" s="150"/>
    </row>
    <row r="63" spans="2:68" s="110" customFormat="1" ht="24.95" customHeight="1">
      <c r="B63" s="220">
        <f>[1]Noon!C27</f>
        <v>45227</v>
      </c>
      <c r="C63" s="221">
        <f>[1]Noon!D27</f>
        <v>0</v>
      </c>
      <c r="D63" s="292" t="str">
        <f>[1]Noon!A27</f>
        <v>At Sea drifting</v>
      </c>
      <c r="E63" s="222"/>
      <c r="F63" s="222"/>
      <c r="G63" s="222"/>
      <c r="H63" s="223">
        <f t="shared" si="0"/>
        <v>0</v>
      </c>
      <c r="I63" s="244" t="e">
        <f t="shared" si="4"/>
        <v>#VALUE!</v>
      </c>
      <c r="J63" s="225">
        <f>[1]Noon!AR27</f>
        <v>9499.8382000000001</v>
      </c>
      <c r="K63" s="225">
        <f t="shared" si="3"/>
        <v>0</v>
      </c>
      <c r="L63" s="225">
        <f>[1]Noon!AQ27</f>
        <v>1371.2</v>
      </c>
      <c r="M63" s="245" t="s">
        <v>374</v>
      </c>
      <c r="N63" s="246" t="e">
        <f>[1]GAS!L29</f>
        <v>#VALUE!</v>
      </c>
      <c r="O63" s="246">
        <f>[1]GAS!V29</f>
        <v>0</v>
      </c>
      <c r="P63" s="246" t="e">
        <f>[1]GAS!Y29</f>
        <v>#VALUE!</v>
      </c>
      <c r="Q63" s="265" t="e">
        <f t="shared" si="5"/>
        <v>#VALUE!</v>
      </c>
      <c r="R63" s="247">
        <v>0</v>
      </c>
      <c r="S63" s="265" t="e">
        <f t="shared" si="2"/>
        <v>#VALUE!</v>
      </c>
      <c r="T63" s="246">
        <f>[1]Noon!AN27</f>
        <v>0</v>
      </c>
      <c r="U63" s="249" t="s">
        <v>299</v>
      </c>
      <c r="V63" s="249"/>
      <c r="W63" s="249"/>
      <c r="X63" s="249"/>
      <c r="Y63" s="249">
        <f>[1]Noon!AO27</f>
        <v>0</v>
      </c>
      <c r="Z63" s="249" t="s">
        <v>299</v>
      </c>
      <c r="AA63" s="249"/>
      <c r="AB63" s="249"/>
      <c r="AC63" s="249"/>
      <c r="AD63" s="249">
        <v>0</v>
      </c>
      <c r="AE63" s="249" t="s">
        <v>299</v>
      </c>
      <c r="AF63" s="249"/>
      <c r="AG63" s="249"/>
      <c r="AH63" s="249"/>
      <c r="AI63" s="249">
        <f>[1]Noon!AL27</f>
        <v>0</v>
      </c>
      <c r="AJ63" s="249" t="s">
        <v>299</v>
      </c>
      <c r="AK63" s="249"/>
      <c r="AL63" s="249"/>
      <c r="AM63" s="249"/>
      <c r="AN63" s="250">
        <f>[1]Noon!AM27</f>
        <v>0</v>
      </c>
      <c r="AO63" s="250">
        <v>0</v>
      </c>
      <c r="AP63" s="250">
        <f>[1]Noon!AP27</f>
        <v>0</v>
      </c>
      <c r="AQ63" s="251"/>
      <c r="AR63" s="235"/>
      <c r="AS63" s="235"/>
      <c r="AT63" s="236"/>
      <c r="AU63" s="235"/>
      <c r="AV63" s="235"/>
      <c r="AW63" s="236"/>
      <c r="AX63" s="235"/>
      <c r="AY63" s="235"/>
      <c r="AZ63" s="236"/>
      <c r="BA63" s="235"/>
      <c r="BB63" s="235"/>
      <c r="BC63" s="236"/>
      <c r="BD63" s="237"/>
      <c r="BE63" s="238"/>
      <c r="BF63" s="237"/>
      <c r="BG63" s="238"/>
      <c r="BH63" s="252"/>
      <c r="BI63" s="253"/>
      <c r="BJ63" s="258"/>
      <c r="BK63" s="260"/>
      <c r="BL63" s="448"/>
      <c r="BM63" s="449"/>
      <c r="BN63" s="257"/>
      <c r="BO63" s="243"/>
      <c r="BP63" s="150"/>
    </row>
    <row r="64" spans="2:68" s="110" customFormat="1" ht="24.95" customHeight="1">
      <c r="B64" s="220">
        <f>[1]Noon!C28</f>
        <v>45228</v>
      </c>
      <c r="C64" s="221">
        <f>[1]Noon!D28</f>
        <v>0</v>
      </c>
      <c r="D64" s="292" t="str">
        <f>[1]Noon!A28</f>
        <v>At Sea drifting</v>
      </c>
      <c r="E64" s="222"/>
      <c r="F64" s="222"/>
      <c r="G64" s="222"/>
      <c r="H64" s="223">
        <f t="shared" si="0"/>
        <v>0</v>
      </c>
      <c r="I64" s="244" t="e">
        <f t="shared" si="4"/>
        <v>#VALUE!</v>
      </c>
      <c r="J64" s="225">
        <f>[1]Noon!AR28</f>
        <v>9499.8382000000001</v>
      </c>
      <c r="K64" s="225">
        <f t="shared" si="3"/>
        <v>0</v>
      </c>
      <c r="L64" s="225">
        <f>[1]Noon!AQ28</f>
        <v>1371.2</v>
      </c>
      <c r="M64" s="245" t="s">
        <v>374</v>
      </c>
      <c r="N64" s="246" t="e">
        <f>[1]GAS!L30</f>
        <v>#VALUE!</v>
      </c>
      <c r="O64" s="246">
        <f>[1]GAS!V30</f>
        <v>0</v>
      </c>
      <c r="P64" s="246" t="e">
        <f>[1]GAS!Y30</f>
        <v>#VALUE!</v>
      </c>
      <c r="Q64" s="265" t="e">
        <f t="shared" si="5"/>
        <v>#VALUE!</v>
      </c>
      <c r="R64" s="247">
        <v>0</v>
      </c>
      <c r="S64" s="265" t="e">
        <f t="shared" si="2"/>
        <v>#VALUE!</v>
      </c>
      <c r="T64" s="246">
        <f>[1]Noon!AN28</f>
        <v>0</v>
      </c>
      <c r="U64" s="249" t="s">
        <v>299</v>
      </c>
      <c r="V64" s="249"/>
      <c r="W64" s="249"/>
      <c r="X64" s="249"/>
      <c r="Y64" s="249">
        <f>[1]Noon!AO28</f>
        <v>0</v>
      </c>
      <c r="Z64" s="249" t="s">
        <v>299</v>
      </c>
      <c r="AA64" s="249"/>
      <c r="AB64" s="249"/>
      <c r="AC64" s="249"/>
      <c r="AD64" s="249">
        <v>0</v>
      </c>
      <c r="AE64" s="249" t="s">
        <v>299</v>
      </c>
      <c r="AF64" s="249"/>
      <c r="AG64" s="249"/>
      <c r="AH64" s="249"/>
      <c r="AI64" s="249">
        <f>[1]Noon!AL28</f>
        <v>0</v>
      </c>
      <c r="AJ64" s="249" t="s">
        <v>299</v>
      </c>
      <c r="AK64" s="249"/>
      <c r="AL64" s="249"/>
      <c r="AM64" s="249"/>
      <c r="AN64" s="250">
        <f>[1]Noon!AM28</f>
        <v>0</v>
      </c>
      <c r="AO64" s="250">
        <v>0</v>
      </c>
      <c r="AP64" s="250">
        <f>[1]Noon!AP28</f>
        <v>0</v>
      </c>
      <c r="AQ64" s="234"/>
      <c r="AR64" s="235"/>
      <c r="AS64" s="235"/>
      <c r="AT64" s="236"/>
      <c r="AU64" s="235"/>
      <c r="AV64" s="235"/>
      <c r="AW64" s="236"/>
      <c r="AX64" s="235"/>
      <c r="AY64" s="235"/>
      <c r="AZ64" s="236"/>
      <c r="BA64" s="235"/>
      <c r="BB64" s="235"/>
      <c r="BC64" s="236"/>
      <c r="BD64" s="237"/>
      <c r="BE64" s="238"/>
      <c r="BF64" s="237"/>
      <c r="BG64" s="238"/>
      <c r="BH64" s="252"/>
      <c r="BI64" s="253"/>
      <c r="BJ64" s="258"/>
      <c r="BK64" s="260"/>
      <c r="BL64" s="448"/>
      <c r="BM64" s="449"/>
      <c r="BN64" s="257"/>
      <c r="BO64" s="243"/>
      <c r="BP64" s="150"/>
    </row>
    <row r="65" spans="2:68" s="110" customFormat="1" ht="24.95" customHeight="1">
      <c r="B65" s="220">
        <f>[1]Noon!C29</f>
        <v>45229</v>
      </c>
      <c r="C65" s="221">
        <f>[1]Noon!D29</f>
        <v>0</v>
      </c>
      <c r="D65" s="292" t="str">
        <f>[1]Noon!A29</f>
        <v>Standby</v>
      </c>
      <c r="E65" s="222"/>
      <c r="F65" s="222"/>
      <c r="G65" s="222"/>
      <c r="H65" s="223">
        <f t="shared" si="0"/>
        <v>0</v>
      </c>
      <c r="I65" s="244" t="e">
        <f t="shared" si="4"/>
        <v>#VALUE!</v>
      </c>
      <c r="J65" s="225">
        <f>[1]Noon!AR29</f>
        <v>9499.8382000000001</v>
      </c>
      <c r="K65" s="225">
        <f t="shared" si="3"/>
        <v>0</v>
      </c>
      <c r="L65" s="225">
        <f>[1]Noon!AQ29</f>
        <v>1371.2</v>
      </c>
      <c r="M65" s="245" t="s">
        <v>374</v>
      </c>
      <c r="N65" s="246" t="e">
        <f>[1]GAS!L31</f>
        <v>#VALUE!</v>
      </c>
      <c r="O65" s="246">
        <f>[1]GAS!V31</f>
        <v>0</v>
      </c>
      <c r="P65" s="246" t="e">
        <f>[1]GAS!Y31</f>
        <v>#VALUE!</v>
      </c>
      <c r="Q65" s="265" t="e">
        <f t="shared" si="5"/>
        <v>#VALUE!</v>
      </c>
      <c r="R65" s="247">
        <v>0</v>
      </c>
      <c r="S65" s="265" t="e">
        <f t="shared" si="2"/>
        <v>#VALUE!</v>
      </c>
      <c r="T65" s="246">
        <f>[1]Noon!AN29</f>
        <v>0</v>
      </c>
      <c r="U65" s="249" t="s">
        <v>299</v>
      </c>
      <c r="V65" s="249"/>
      <c r="W65" s="249"/>
      <c r="X65" s="249"/>
      <c r="Y65" s="249">
        <f>[1]Noon!AO29</f>
        <v>0</v>
      </c>
      <c r="Z65" s="249" t="s">
        <v>299</v>
      </c>
      <c r="AA65" s="249"/>
      <c r="AB65" s="249"/>
      <c r="AC65" s="249"/>
      <c r="AD65" s="249">
        <v>0</v>
      </c>
      <c r="AE65" s="249" t="s">
        <v>299</v>
      </c>
      <c r="AF65" s="249"/>
      <c r="AG65" s="249"/>
      <c r="AH65" s="249"/>
      <c r="AI65" s="249">
        <f>[1]Noon!AL29</f>
        <v>0</v>
      </c>
      <c r="AJ65" s="249" t="s">
        <v>299</v>
      </c>
      <c r="AK65" s="249"/>
      <c r="AL65" s="249"/>
      <c r="AM65" s="249"/>
      <c r="AN65" s="250">
        <f>[1]Noon!AM29</f>
        <v>0</v>
      </c>
      <c r="AO65" s="250">
        <v>0</v>
      </c>
      <c r="AP65" s="250">
        <f>[1]Noon!AP29</f>
        <v>0</v>
      </c>
      <c r="AQ65" s="234"/>
      <c r="AR65" s="235"/>
      <c r="AS65" s="235"/>
      <c r="AT65" s="236"/>
      <c r="AU65" s="235"/>
      <c r="AV65" s="235"/>
      <c r="AW65" s="236"/>
      <c r="AX65" s="235"/>
      <c r="AY65" s="235"/>
      <c r="AZ65" s="236"/>
      <c r="BA65" s="235"/>
      <c r="BB65" s="235"/>
      <c r="BC65" s="236"/>
      <c r="BD65" s="237"/>
      <c r="BE65" s="238"/>
      <c r="BF65" s="237"/>
      <c r="BG65" s="238"/>
      <c r="BH65" s="258"/>
      <c r="BI65" s="259"/>
      <c r="BJ65" s="258"/>
      <c r="BK65" s="260"/>
      <c r="BL65" s="448"/>
      <c r="BM65" s="449"/>
      <c r="BN65" s="257"/>
      <c r="BO65" s="243"/>
      <c r="BP65" s="150"/>
    </row>
    <row r="66" spans="2:68" s="110" customFormat="1" ht="24.95" customHeight="1">
      <c r="B66" s="220">
        <f>[1]Noon!C30</f>
        <v>45230</v>
      </c>
      <c r="C66" s="221">
        <f>[1]Noon!D30</f>
        <v>0</v>
      </c>
      <c r="D66" s="292" t="str">
        <f>[1]Noon!A30</f>
        <v>At Anchor</v>
      </c>
      <c r="E66" s="222"/>
      <c r="F66" s="222"/>
      <c r="G66" s="222"/>
      <c r="H66" s="223">
        <f t="shared" si="0"/>
        <v>0</v>
      </c>
      <c r="I66" s="244" t="e">
        <f t="shared" si="4"/>
        <v>#VALUE!</v>
      </c>
      <c r="J66" s="225">
        <f>[1]Noon!AR30</f>
        <v>9499.8382000000001</v>
      </c>
      <c r="K66" s="225">
        <f t="shared" si="3"/>
        <v>0</v>
      </c>
      <c r="L66" s="225">
        <f>[1]Noon!AQ30</f>
        <v>1371.2</v>
      </c>
      <c r="M66" s="245" t="s">
        <v>374</v>
      </c>
      <c r="N66" s="246" t="e">
        <f>[1]GAS!L32</f>
        <v>#VALUE!</v>
      </c>
      <c r="O66" s="246">
        <f>[1]GAS!V32</f>
        <v>0</v>
      </c>
      <c r="P66" s="246" t="e">
        <f>[1]GAS!Y32</f>
        <v>#VALUE!</v>
      </c>
      <c r="Q66" s="261" t="e">
        <f t="shared" si="5"/>
        <v>#VALUE!</v>
      </c>
      <c r="R66" s="247">
        <v>0</v>
      </c>
      <c r="S66" s="265" t="e">
        <f t="shared" si="2"/>
        <v>#VALUE!</v>
      </c>
      <c r="T66" s="246">
        <f>[1]Noon!AN30</f>
        <v>0</v>
      </c>
      <c r="U66" s="249" t="s">
        <v>299</v>
      </c>
      <c r="V66" s="249"/>
      <c r="W66" s="249"/>
      <c r="X66" s="249"/>
      <c r="Y66" s="249">
        <f>[1]Noon!AO30</f>
        <v>0</v>
      </c>
      <c r="Z66" s="249" t="s">
        <v>299</v>
      </c>
      <c r="AA66" s="249"/>
      <c r="AB66" s="249"/>
      <c r="AC66" s="249"/>
      <c r="AD66" s="249">
        <v>0</v>
      </c>
      <c r="AE66" s="249" t="s">
        <v>299</v>
      </c>
      <c r="AF66" s="249"/>
      <c r="AG66" s="249"/>
      <c r="AH66" s="249"/>
      <c r="AI66" s="249">
        <f>[1]Noon!AL30</f>
        <v>0</v>
      </c>
      <c r="AJ66" s="249" t="s">
        <v>299</v>
      </c>
      <c r="AK66" s="249"/>
      <c r="AL66" s="249"/>
      <c r="AM66" s="249"/>
      <c r="AN66" s="250">
        <f>[1]Noon!AM30</f>
        <v>0</v>
      </c>
      <c r="AO66" s="250">
        <v>0</v>
      </c>
      <c r="AP66" s="250">
        <f>[1]Noon!AP30</f>
        <v>0</v>
      </c>
      <c r="AQ66" s="234"/>
      <c r="AR66" s="235"/>
      <c r="AS66" s="235"/>
      <c r="AT66" s="236"/>
      <c r="AU66" s="235"/>
      <c r="AV66" s="235"/>
      <c r="AW66" s="236"/>
      <c r="AX66" s="235"/>
      <c r="AY66" s="235"/>
      <c r="AZ66" s="236"/>
      <c r="BA66" s="235"/>
      <c r="BB66" s="235"/>
      <c r="BC66" s="236"/>
      <c r="BD66" s="237"/>
      <c r="BE66" s="238"/>
      <c r="BF66" s="237"/>
      <c r="BG66" s="238"/>
      <c r="BH66" s="258"/>
      <c r="BI66" s="259"/>
      <c r="BJ66" s="258"/>
      <c r="BK66" s="260"/>
      <c r="BL66" s="448"/>
      <c r="BM66" s="449"/>
      <c r="BN66" s="257"/>
      <c r="BO66" s="243"/>
      <c r="BP66" s="150"/>
    </row>
    <row r="67" spans="2:68" s="110" customFormat="1" ht="24.95" customHeight="1">
      <c r="B67" s="220">
        <f>[1]Noon!C31</f>
        <v>45231</v>
      </c>
      <c r="C67" s="221">
        <f>[1]Noon!D31</f>
        <v>0</v>
      </c>
      <c r="D67" s="292" t="str">
        <f>[1]Noon!A31</f>
        <v>At Sea Steaming</v>
      </c>
      <c r="E67" s="222"/>
      <c r="F67" s="222"/>
      <c r="G67" s="222"/>
      <c r="H67" s="223">
        <f t="shared" si="0"/>
        <v>0</v>
      </c>
      <c r="I67" s="244" t="e">
        <f t="shared" si="4"/>
        <v>#VALUE!</v>
      </c>
      <c r="J67" s="225">
        <f>[1]Noon!AR31</f>
        <v>9499.8382000000001</v>
      </c>
      <c r="K67" s="225">
        <f t="shared" si="3"/>
        <v>0</v>
      </c>
      <c r="L67" s="225">
        <f>[1]Noon!AQ31</f>
        <v>1371.2</v>
      </c>
      <c r="M67" s="245" t="s">
        <v>374</v>
      </c>
      <c r="N67" s="246" t="e">
        <f>[1]GAS!L33</f>
        <v>#VALUE!</v>
      </c>
      <c r="O67" s="246">
        <f>[1]GAS!V33</f>
        <v>0</v>
      </c>
      <c r="P67" s="246" t="e">
        <f>[1]GAS!Y33</f>
        <v>#VALUE!</v>
      </c>
      <c r="Q67" s="265" t="e">
        <f t="shared" si="5"/>
        <v>#VALUE!</v>
      </c>
      <c r="R67" s="247">
        <v>0</v>
      </c>
      <c r="S67" s="265" t="e">
        <f t="shared" si="2"/>
        <v>#VALUE!</v>
      </c>
      <c r="T67" s="246">
        <f>[1]Noon!AN31</f>
        <v>0</v>
      </c>
      <c r="U67" s="249" t="s">
        <v>299</v>
      </c>
      <c r="V67" s="249"/>
      <c r="W67" s="249"/>
      <c r="X67" s="249"/>
      <c r="Y67" s="249">
        <f>[1]Noon!AO31</f>
        <v>0</v>
      </c>
      <c r="Z67" s="249" t="s">
        <v>299</v>
      </c>
      <c r="AA67" s="249"/>
      <c r="AB67" s="249"/>
      <c r="AC67" s="249"/>
      <c r="AD67" s="249">
        <v>0</v>
      </c>
      <c r="AE67" s="249" t="s">
        <v>299</v>
      </c>
      <c r="AF67" s="249"/>
      <c r="AG67" s="249"/>
      <c r="AH67" s="249"/>
      <c r="AI67" s="249">
        <f>[1]Noon!AL31</f>
        <v>0</v>
      </c>
      <c r="AJ67" s="249" t="s">
        <v>299</v>
      </c>
      <c r="AK67" s="249"/>
      <c r="AL67" s="249"/>
      <c r="AM67" s="249"/>
      <c r="AN67" s="250">
        <f>[1]Noon!AM31</f>
        <v>0</v>
      </c>
      <c r="AO67" s="250">
        <v>0</v>
      </c>
      <c r="AP67" s="250">
        <f>[1]Noon!AP31</f>
        <v>0</v>
      </c>
      <c r="AQ67" s="234"/>
      <c r="AR67" s="235"/>
      <c r="AS67" s="235"/>
      <c r="AT67" s="236"/>
      <c r="AU67" s="235"/>
      <c r="AV67" s="235"/>
      <c r="AW67" s="236"/>
      <c r="AX67" s="235"/>
      <c r="AY67" s="235"/>
      <c r="AZ67" s="236"/>
      <c r="BA67" s="235"/>
      <c r="BB67" s="235"/>
      <c r="BC67" s="236"/>
      <c r="BD67" s="237"/>
      <c r="BE67" s="238"/>
      <c r="BF67" s="237"/>
      <c r="BG67" s="238"/>
      <c r="BH67" s="258"/>
      <c r="BI67" s="259"/>
      <c r="BJ67" s="258"/>
      <c r="BK67" s="260"/>
      <c r="BL67" s="448"/>
      <c r="BM67" s="449"/>
      <c r="BN67" s="257"/>
      <c r="BO67" s="243"/>
      <c r="BP67" s="150"/>
    </row>
    <row r="68" spans="2:68" s="110" customFormat="1" ht="24.95" customHeight="1">
      <c r="B68" s="220">
        <f>[1]Noon!C32</f>
        <v>0</v>
      </c>
      <c r="C68" s="221">
        <f>[1]Noon!D32</f>
        <v>0</v>
      </c>
      <c r="D68" s="292" t="str">
        <f>[1]Noon!A32</f>
        <v>At Sea Steaming</v>
      </c>
      <c r="E68" s="222"/>
      <c r="F68" s="222"/>
      <c r="G68" s="222"/>
      <c r="H68" s="223">
        <f t="shared" si="0"/>
        <v>0</v>
      </c>
      <c r="I68" s="244" t="e">
        <f t="shared" si="4"/>
        <v>#VALUE!</v>
      </c>
      <c r="J68" s="225">
        <f>[1]Noon!AR32</f>
        <v>9499.8382000000001</v>
      </c>
      <c r="K68" s="225">
        <f t="shared" si="3"/>
        <v>0</v>
      </c>
      <c r="L68" s="225">
        <f>[1]Noon!AQ32</f>
        <v>1371.2</v>
      </c>
      <c r="M68" s="245"/>
      <c r="N68" s="246" t="e">
        <f>[1]GAS!L34</f>
        <v>#VALUE!</v>
      </c>
      <c r="O68" s="246">
        <f>[1]GAS!V34</f>
        <v>0</v>
      </c>
      <c r="P68" s="246" t="e">
        <f>[1]GAS!Y34</f>
        <v>#VALUE!</v>
      </c>
      <c r="Q68" s="265" t="e">
        <f t="shared" si="5"/>
        <v>#VALUE!</v>
      </c>
      <c r="R68" s="247"/>
      <c r="S68" s="265" t="e">
        <f t="shared" si="2"/>
        <v>#VALUE!</v>
      </c>
      <c r="T68" s="246">
        <f>[1]Noon!AN32</f>
        <v>0</v>
      </c>
      <c r="U68" s="249" t="s">
        <v>299</v>
      </c>
      <c r="V68" s="249"/>
      <c r="W68" s="249"/>
      <c r="X68" s="249"/>
      <c r="Y68" s="249">
        <f>[1]Noon!AO32</f>
        <v>0</v>
      </c>
      <c r="Z68" s="249" t="s">
        <v>299</v>
      </c>
      <c r="AA68" s="249"/>
      <c r="AB68" s="249"/>
      <c r="AC68" s="249"/>
      <c r="AD68" s="249">
        <v>0</v>
      </c>
      <c r="AE68" s="249" t="s">
        <v>299</v>
      </c>
      <c r="AF68" s="249"/>
      <c r="AG68" s="249"/>
      <c r="AH68" s="249"/>
      <c r="AI68" s="249">
        <f>[1]Noon!AL32</f>
        <v>0</v>
      </c>
      <c r="AJ68" s="249" t="s">
        <v>299</v>
      </c>
      <c r="AK68" s="249"/>
      <c r="AL68" s="249"/>
      <c r="AM68" s="249"/>
      <c r="AN68" s="250">
        <f>[1]Noon!AM32</f>
        <v>0</v>
      </c>
      <c r="AO68" s="250">
        <v>0</v>
      </c>
      <c r="AP68" s="250">
        <f>[1]Noon!AP32</f>
        <v>0</v>
      </c>
      <c r="AQ68" s="234"/>
      <c r="AR68" s="235"/>
      <c r="AS68" s="235"/>
      <c r="AT68" s="236"/>
      <c r="AU68" s="235"/>
      <c r="AV68" s="235"/>
      <c r="AW68" s="236"/>
      <c r="AX68" s="235"/>
      <c r="AY68" s="235"/>
      <c r="AZ68" s="236"/>
      <c r="BA68" s="235"/>
      <c r="BB68" s="235"/>
      <c r="BC68" s="236"/>
      <c r="BD68" s="237"/>
      <c r="BE68" s="238"/>
      <c r="BF68" s="237"/>
      <c r="BG68" s="238"/>
      <c r="BH68" s="258"/>
      <c r="BI68" s="259"/>
      <c r="BJ68" s="258"/>
      <c r="BK68" s="260"/>
      <c r="BL68" s="448"/>
      <c r="BM68" s="449"/>
      <c r="BN68" s="257"/>
      <c r="BO68" s="243"/>
      <c r="BP68" s="150"/>
    </row>
    <row r="69" spans="2:68" s="110" customFormat="1" ht="24.95" customHeight="1">
      <c r="B69" s="220">
        <f>[1]Noon!C33</f>
        <v>0</v>
      </c>
      <c r="C69" s="221">
        <f>[1]Noon!D33</f>
        <v>0</v>
      </c>
      <c r="D69" s="292" t="str">
        <f>[1]Noon!A33</f>
        <v>At Sea Steaming</v>
      </c>
      <c r="E69" s="222"/>
      <c r="F69" s="222"/>
      <c r="G69" s="222"/>
      <c r="H69" s="223">
        <f t="shared" si="0"/>
        <v>0</v>
      </c>
      <c r="I69" s="244" t="e">
        <f t="shared" si="4"/>
        <v>#VALUE!</v>
      </c>
      <c r="J69" s="225">
        <f>[1]Noon!AR33</f>
        <v>9499.8382000000001</v>
      </c>
      <c r="K69" s="225">
        <f t="shared" si="3"/>
        <v>0</v>
      </c>
      <c r="L69" s="225">
        <f>[1]Noon!AQ33</f>
        <v>1371.2</v>
      </c>
      <c r="M69" s="245"/>
      <c r="N69" s="246" t="e">
        <f>[1]GAS!L35</f>
        <v>#VALUE!</v>
      </c>
      <c r="O69" s="246">
        <f>[1]GAS!V35</f>
        <v>0</v>
      </c>
      <c r="P69" s="246" t="e">
        <f>[1]GAS!Y35</f>
        <v>#VALUE!</v>
      </c>
      <c r="Q69" s="265" t="e">
        <f t="shared" si="5"/>
        <v>#VALUE!</v>
      </c>
      <c r="R69" s="247"/>
      <c r="S69" s="265" t="e">
        <f t="shared" si="2"/>
        <v>#VALUE!</v>
      </c>
      <c r="T69" s="246">
        <f>[1]Noon!AN33</f>
        <v>0</v>
      </c>
      <c r="U69" s="249" t="s">
        <v>299</v>
      </c>
      <c r="V69" s="249"/>
      <c r="W69" s="249"/>
      <c r="X69" s="249"/>
      <c r="Y69" s="249">
        <f>[1]Noon!AO33</f>
        <v>0</v>
      </c>
      <c r="Z69" s="249" t="s">
        <v>299</v>
      </c>
      <c r="AA69" s="249"/>
      <c r="AB69" s="249"/>
      <c r="AC69" s="249"/>
      <c r="AD69" s="249">
        <v>0</v>
      </c>
      <c r="AE69" s="249" t="s">
        <v>299</v>
      </c>
      <c r="AF69" s="249"/>
      <c r="AG69" s="249"/>
      <c r="AH69" s="249"/>
      <c r="AI69" s="249">
        <f>[1]Noon!AL33</f>
        <v>0</v>
      </c>
      <c r="AJ69" s="249" t="s">
        <v>299</v>
      </c>
      <c r="AK69" s="249"/>
      <c r="AL69" s="249"/>
      <c r="AM69" s="249"/>
      <c r="AN69" s="250">
        <f>[1]Noon!AM33</f>
        <v>0</v>
      </c>
      <c r="AO69" s="250">
        <v>0</v>
      </c>
      <c r="AP69" s="250">
        <f>[1]Noon!AP33</f>
        <v>0</v>
      </c>
      <c r="AQ69" s="251"/>
      <c r="AR69" s="235"/>
      <c r="AS69" s="235"/>
      <c r="AT69" s="236"/>
      <c r="AU69" s="235"/>
      <c r="AV69" s="235"/>
      <c r="AW69" s="236"/>
      <c r="AX69" s="235"/>
      <c r="AY69" s="235"/>
      <c r="AZ69" s="236"/>
      <c r="BA69" s="235"/>
      <c r="BB69" s="235"/>
      <c r="BC69" s="236"/>
      <c r="BD69" s="237"/>
      <c r="BE69" s="238"/>
      <c r="BF69" s="237"/>
      <c r="BG69" s="238"/>
      <c r="BH69" s="258"/>
      <c r="BI69" s="259"/>
      <c r="BJ69" s="258"/>
      <c r="BK69" s="260"/>
      <c r="BL69" s="448"/>
      <c r="BM69" s="449"/>
      <c r="BN69" s="257"/>
      <c r="BO69" s="243"/>
      <c r="BP69" s="150"/>
    </row>
    <row r="70" spans="2:68" s="110" customFormat="1" ht="24.95" customHeight="1">
      <c r="B70" s="220">
        <f>[1]Noon!C34</f>
        <v>0</v>
      </c>
      <c r="C70" s="221">
        <f>[1]Noon!D34</f>
        <v>0</v>
      </c>
      <c r="D70" s="292" t="str">
        <f>[1]Noon!A34</f>
        <v>At Sea Steaming</v>
      </c>
      <c r="E70" s="222"/>
      <c r="F70" s="222"/>
      <c r="G70" s="222"/>
      <c r="H70" s="223">
        <f t="shared" si="0"/>
        <v>0</v>
      </c>
      <c r="I70" s="244" t="e">
        <f t="shared" si="4"/>
        <v>#VALUE!</v>
      </c>
      <c r="J70" s="225">
        <f>[1]Noon!AR34</f>
        <v>9499.8382000000001</v>
      </c>
      <c r="K70" s="225">
        <f t="shared" si="3"/>
        <v>0</v>
      </c>
      <c r="L70" s="225">
        <f>[1]Noon!AQ34</f>
        <v>1371.2</v>
      </c>
      <c r="M70" s="245"/>
      <c r="N70" s="246" t="e">
        <f>[1]GAS!L36</f>
        <v>#VALUE!</v>
      </c>
      <c r="O70" s="246">
        <f>[1]GAS!V36</f>
        <v>0</v>
      </c>
      <c r="P70" s="246" t="e">
        <f>[1]GAS!Y36</f>
        <v>#VALUE!</v>
      </c>
      <c r="Q70" s="265" t="e">
        <f t="shared" si="5"/>
        <v>#VALUE!</v>
      </c>
      <c r="R70" s="247"/>
      <c r="S70" s="265" t="e">
        <f t="shared" si="2"/>
        <v>#VALUE!</v>
      </c>
      <c r="T70" s="246">
        <f>[1]Noon!AN34</f>
        <v>0</v>
      </c>
      <c r="U70" s="249" t="s">
        <v>299</v>
      </c>
      <c r="V70" s="249"/>
      <c r="W70" s="249"/>
      <c r="X70" s="249"/>
      <c r="Y70" s="249">
        <f>[1]Noon!AO34</f>
        <v>0</v>
      </c>
      <c r="Z70" s="249" t="s">
        <v>299</v>
      </c>
      <c r="AA70" s="249"/>
      <c r="AB70" s="249"/>
      <c r="AC70" s="249"/>
      <c r="AD70" s="249">
        <v>0</v>
      </c>
      <c r="AE70" s="249" t="s">
        <v>299</v>
      </c>
      <c r="AF70" s="249"/>
      <c r="AG70" s="249"/>
      <c r="AH70" s="249"/>
      <c r="AI70" s="249">
        <f>[1]Noon!AL34</f>
        <v>0</v>
      </c>
      <c r="AJ70" s="249" t="s">
        <v>299</v>
      </c>
      <c r="AK70" s="249"/>
      <c r="AL70" s="249"/>
      <c r="AM70" s="249"/>
      <c r="AN70" s="250">
        <f>[1]Noon!AM34</f>
        <v>0</v>
      </c>
      <c r="AO70" s="250">
        <v>0</v>
      </c>
      <c r="AP70" s="250">
        <f>[1]Noon!AP34</f>
        <v>0</v>
      </c>
      <c r="AQ70" s="234"/>
      <c r="AR70" s="235"/>
      <c r="AS70" s="235"/>
      <c r="AT70" s="236"/>
      <c r="AU70" s="235"/>
      <c r="AV70" s="235"/>
      <c r="AW70" s="236"/>
      <c r="AX70" s="235"/>
      <c r="AY70" s="235"/>
      <c r="AZ70" s="236"/>
      <c r="BA70" s="235"/>
      <c r="BB70" s="235"/>
      <c r="BC70" s="236"/>
      <c r="BD70" s="237"/>
      <c r="BE70" s="235"/>
      <c r="BF70" s="237"/>
      <c r="BG70" s="235"/>
      <c r="BH70" s="258"/>
      <c r="BI70" s="259"/>
      <c r="BJ70" s="258"/>
      <c r="BK70" s="260"/>
      <c r="BL70" s="448"/>
      <c r="BM70" s="449"/>
      <c r="BN70" s="257"/>
      <c r="BO70" s="243"/>
      <c r="BP70" s="150"/>
    </row>
    <row r="71" spans="2:68" s="110" customFormat="1" ht="24.95" customHeight="1">
      <c r="B71" s="220">
        <f>[1]Noon!C35</f>
        <v>0</v>
      </c>
      <c r="C71" s="221">
        <f>[1]Noon!D35</f>
        <v>0</v>
      </c>
      <c r="D71" s="292" t="str">
        <f>[1]Noon!A35</f>
        <v>At Sea drifting</v>
      </c>
      <c r="E71" s="222"/>
      <c r="F71" s="222"/>
      <c r="G71" s="222"/>
      <c r="H71" s="223">
        <f t="shared" si="0"/>
        <v>0</v>
      </c>
      <c r="I71" s="244" t="e">
        <f t="shared" si="4"/>
        <v>#VALUE!</v>
      </c>
      <c r="J71" s="225">
        <f>[1]Noon!AR35</f>
        <v>9499.8382000000001</v>
      </c>
      <c r="K71" s="225">
        <f t="shared" si="3"/>
        <v>0</v>
      </c>
      <c r="L71" s="225">
        <f>[1]Noon!AQ35</f>
        <v>1371.2</v>
      </c>
      <c r="M71" s="245"/>
      <c r="N71" s="246" t="e">
        <f>[1]GAS!L37</f>
        <v>#VALUE!</v>
      </c>
      <c r="O71" s="246">
        <f>[1]GAS!V37</f>
        <v>0</v>
      </c>
      <c r="P71" s="246" t="e">
        <f>[1]GAS!Y37</f>
        <v>#VALUE!</v>
      </c>
      <c r="Q71" s="265" t="e">
        <f t="shared" si="5"/>
        <v>#VALUE!</v>
      </c>
      <c r="R71" s="247"/>
      <c r="S71" s="265" t="e">
        <f t="shared" si="2"/>
        <v>#VALUE!</v>
      </c>
      <c r="T71" s="246">
        <f>[1]Noon!AN35</f>
        <v>0</v>
      </c>
      <c r="U71" s="249" t="s">
        <v>299</v>
      </c>
      <c r="V71" s="249"/>
      <c r="W71" s="249"/>
      <c r="X71" s="249"/>
      <c r="Y71" s="249">
        <f>[1]Noon!AO35</f>
        <v>0</v>
      </c>
      <c r="Z71" s="249" t="s">
        <v>299</v>
      </c>
      <c r="AA71" s="249"/>
      <c r="AB71" s="249"/>
      <c r="AC71" s="249"/>
      <c r="AD71" s="249">
        <v>0</v>
      </c>
      <c r="AE71" s="249" t="s">
        <v>299</v>
      </c>
      <c r="AF71" s="249"/>
      <c r="AG71" s="249"/>
      <c r="AH71" s="249"/>
      <c r="AI71" s="249">
        <f>[1]Noon!AL35</f>
        <v>0</v>
      </c>
      <c r="AJ71" s="249" t="s">
        <v>299</v>
      </c>
      <c r="AK71" s="249"/>
      <c r="AL71" s="249"/>
      <c r="AM71" s="249"/>
      <c r="AN71" s="250">
        <f>[1]Noon!AM35</f>
        <v>0</v>
      </c>
      <c r="AO71" s="250">
        <v>0</v>
      </c>
      <c r="AP71" s="250">
        <f>[1]Noon!AP35</f>
        <v>0</v>
      </c>
      <c r="AQ71" s="234"/>
      <c r="AR71" s="235"/>
      <c r="AS71" s="235"/>
      <c r="AT71" s="236"/>
      <c r="AU71" s="235"/>
      <c r="AV71" s="235"/>
      <c r="AW71" s="236"/>
      <c r="AX71" s="235"/>
      <c r="AY71" s="235"/>
      <c r="AZ71" s="236"/>
      <c r="BA71" s="235"/>
      <c r="BB71" s="235"/>
      <c r="BC71" s="236"/>
      <c r="BD71" s="237"/>
      <c r="BE71" s="238"/>
      <c r="BF71" s="237"/>
      <c r="BG71" s="238"/>
      <c r="BH71" s="258"/>
      <c r="BI71" s="259"/>
      <c r="BJ71" s="258"/>
      <c r="BK71" s="260"/>
      <c r="BL71" s="448"/>
      <c r="BM71" s="449"/>
      <c r="BN71" s="257"/>
      <c r="BO71" s="243"/>
      <c r="BP71" s="150"/>
    </row>
    <row r="72" spans="2:68" s="110" customFormat="1" ht="24.95" customHeight="1">
      <c r="B72" s="220">
        <f>[1]Noon!C36</f>
        <v>0</v>
      </c>
      <c r="C72" s="221">
        <f>[1]Noon!D36</f>
        <v>0</v>
      </c>
      <c r="D72" s="292" t="str">
        <f>[1]Noon!A36</f>
        <v>At Sea drifting</v>
      </c>
      <c r="E72" s="222"/>
      <c r="F72" s="222"/>
      <c r="G72" s="222"/>
      <c r="H72" s="223">
        <f t="shared" si="0"/>
        <v>0</v>
      </c>
      <c r="I72" s="244" t="e">
        <f t="shared" si="4"/>
        <v>#VALUE!</v>
      </c>
      <c r="J72" s="225">
        <f>[1]Noon!AR36</f>
        <v>9499.8382000000001</v>
      </c>
      <c r="K72" s="225">
        <f t="shared" si="3"/>
        <v>0</v>
      </c>
      <c r="L72" s="225" t="e">
        <f>[1]Noon!#REF!</f>
        <v>#REF!</v>
      </c>
      <c r="M72" s="245"/>
      <c r="N72" s="246" t="e">
        <f>[1]GAS!L38</f>
        <v>#VALUE!</v>
      </c>
      <c r="O72" s="246">
        <f>[1]GAS!V38</f>
        <v>0</v>
      </c>
      <c r="P72" s="246" t="e">
        <f>[1]GAS!Y38</f>
        <v>#VALUE!</v>
      </c>
      <c r="Q72" s="265" t="e">
        <f t="shared" si="5"/>
        <v>#VALUE!</v>
      </c>
      <c r="R72" s="247"/>
      <c r="S72" s="265" t="e">
        <f t="shared" si="2"/>
        <v>#VALUE!</v>
      </c>
      <c r="T72" s="246">
        <f>[1]Noon!AN36</f>
        <v>0</v>
      </c>
      <c r="U72" s="249" t="s">
        <v>299</v>
      </c>
      <c r="V72" s="249"/>
      <c r="W72" s="249"/>
      <c r="X72" s="249"/>
      <c r="Y72" s="249">
        <f>[1]Noon!AO36</f>
        <v>0</v>
      </c>
      <c r="Z72" s="249" t="s">
        <v>299</v>
      </c>
      <c r="AA72" s="249"/>
      <c r="AB72" s="249"/>
      <c r="AC72" s="249"/>
      <c r="AD72" s="249">
        <v>0</v>
      </c>
      <c r="AE72" s="249" t="s">
        <v>299</v>
      </c>
      <c r="AF72" s="249"/>
      <c r="AG72" s="249"/>
      <c r="AH72" s="249"/>
      <c r="AI72" s="249">
        <f>[1]Noon!AL36</f>
        <v>0</v>
      </c>
      <c r="AJ72" s="249" t="s">
        <v>299</v>
      </c>
      <c r="AK72" s="249"/>
      <c r="AL72" s="249"/>
      <c r="AM72" s="249"/>
      <c r="AN72" s="250">
        <f>[1]Noon!AM36</f>
        <v>0</v>
      </c>
      <c r="AO72" s="250">
        <v>0</v>
      </c>
      <c r="AP72" s="250">
        <f>[1]Noon!AP36</f>
        <v>0</v>
      </c>
      <c r="AQ72" s="234"/>
      <c r="AR72" s="235"/>
      <c r="AS72" s="235"/>
      <c r="AT72" s="236"/>
      <c r="AU72" s="235"/>
      <c r="AV72" s="235"/>
      <c r="AW72" s="236"/>
      <c r="AX72" s="235"/>
      <c r="AY72" s="235"/>
      <c r="AZ72" s="236"/>
      <c r="BA72" s="235"/>
      <c r="BB72" s="235"/>
      <c r="BC72" s="236"/>
      <c r="BD72" s="237"/>
      <c r="BE72" s="238"/>
      <c r="BF72" s="237"/>
      <c r="BG72" s="238"/>
      <c r="BH72" s="258"/>
      <c r="BI72" s="259"/>
      <c r="BJ72" s="258"/>
      <c r="BK72" s="260"/>
      <c r="BL72" s="448"/>
      <c r="BM72" s="449"/>
      <c r="BN72" s="257"/>
      <c r="BO72" s="243"/>
      <c r="BP72" s="150"/>
    </row>
    <row r="73" spans="2:68" s="110" customFormat="1" ht="24.95" customHeight="1">
      <c r="B73" s="220">
        <f>[1]Noon!C37</f>
        <v>0</v>
      </c>
      <c r="C73" s="221">
        <f>[1]Noon!D37</f>
        <v>0</v>
      </c>
      <c r="D73" s="292" t="str">
        <f>[1]Noon!A37</f>
        <v>Standby</v>
      </c>
      <c r="E73" s="222"/>
      <c r="F73" s="222"/>
      <c r="G73" s="222"/>
      <c r="H73" s="223">
        <f t="shared" si="0"/>
        <v>0</v>
      </c>
      <c r="I73" s="244" t="e">
        <f t="shared" si="4"/>
        <v>#VALUE!</v>
      </c>
      <c r="J73" s="225">
        <f>[1]Noon!AR37</f>
        <v>9499.8382000000001</v>
      </c>
      <c r="K73" s="225">
        <f t="shared" si="3"/>
        <v>0</v>
      </c>
      <c r="L73" s="225" t="e">
        <f>[1]Noon!#REF!</f>
        <v>#REF!</v>
      </c>
      <c r="M73" s="245"/>
      <c r="N73" s="246" t="e">
        <f>[1]GAS!L39</f>
        <v>#VALUE!</v>
      </c>
      <c r="O73" s="246">
        <f>[1]GAS!V39</f>
        <v>0</v>
      </c>
      <c r="P73" s="246" t="e">
        <f>[1]GAS!Y39</f>
        <v>#VALUE!</v>
      </c>
      <c r="Q73" s="265" t="e">
        <f t="shared" si="5"/>
        <v>#VALUE!</v>
      </c>
      <c r="R73" s="247"/>
      <c r="S73" s="265" t="e">
        <f t="shared" si="2"/>
        <v>#VALUE!</v>
      </c>
      <c r="T73" s="246">
        <f>[1]Noon!AN37</f>
        <v>0</v>
      </c>
      <c r="U73" s="249" t="s">
        <v>299</v>
      </c>
      <c r="V73" s="249"/>
      <c r="W73" s="249"/>
      <c r="X73" s="249"/>
      <c r="Y73" s="249">
        <f>[1]Noon!AO37</f>
        <v>0</v>
      </c>
      <c r="Z73" s="249" t="s">
        <v>299</v>
      </c>
      <c r="AA73" s="249"/>
      <c r="AB73" s="249"/>
      <c r="AC73" s="249"/>
      <c r="AD73" s="249">
        <v>0</v>
      </c>
      <c r="AE73" s="249" t="s">
        <v>299</v>
      </c>
      <c r="AF73" s="249"/>
      <c r="AG73" s="249"/>
      <c r="AH73" s="249"/>
      <c r="AI73" s="249">
        <f>[1]Noon!AL37</f>
        <v>0</v>
      </c>
      <c r="AJ73" s="249" t="s">
        <v>299</v>
      </c>
      <c r="AK73" s="249"/>
      <c r="AL73" s="249"/>
      <c r="AM73" s="249"/>
      <c r="AN73" s="250">
        <f>[1]Noon!AM37</f>
        <v>0</v>
      </c>
      <c r="AO73" s="250">
        <v>0</v>
      </c>
      <c r="AP73" s="250">
        <f>[1]Noon!AP37</f>
        <v>0</v>
      </c>
      <c r="AQ73" s="234"/>
      <c r="AR73" s="235"/>
      <c r="AS73" s="235"/>
      <c r="AT73" s="236"/>
      <c r="AU73" s="235"/>
      <c r="AV73" s="235"/>
      <c r="AW73" s="236"/>
      <c r="AX73" s="235"/>
      <c r="AY73" s="235"/>
      <c r="AZ73" s="236"/>
      <c r="BA73" s="235"/>
      <c r="BB73" s="235"/>
      <c r="BC73" s="236"/>
      <c r="BD73" s="237"/>
      <c r="BE73" s="238"/>
      <c r="BF73" s="237"/>
      <c r="BG73" s="238"/>
      <c r="BH73" s="258"/>
      <c r="BI73" s="259"/>
      <c r="BJ73" s="258"/>
      <c r="BK73" s="260"/>
      <c r="BL73" s="448"/>
      <c r="BM73" s="449"/>
      <c r="BN73" s="257"/>
      <c r="BO73" s="243"/>
      <c r="BP73" s="150"/>
    </row>
    <row r="74" spans="2:68" s="110" customFormat="1" ht="24.95" customHeight="1">
      <c r="B74" s="220">
        <f>[1]Noon!C38</f>
        <v>0</v>
      </c>
      <c r="C74" s="221">
        <f>[1]Noon!D38</f>
        <v>0</v>
      </c>
      <c r="D74" s="292" t="str">
        <f>[1]Noon!A38</f>
        <v>At Anchor</v>
      </c>
      <c r="E74" s="222"/>
      <c r="F74" s="222"/>
      <c r="G74" s="222"/>
      <c r="H74" s="223">
        <f t="shared" si="0"/>
        <v>0</v>
      </c>
      <c r="I74" s="244" t="e">
        <f t="shared" si="4"/>
        <v>#VALUE!</v>
      </c>
      <c r="J74" s="225">
        <f>[1]Noon!AR38</f>
        <v>9499.8382000000001</v>
      </c>
      <c r="K74" s="225">
        <f t="shared" si="3"/>
        <v>0</v>
      </c>
      <c r="L74" s="225" t="e">
        <f>[1]Noon!#REF!</f>
        <v>#REF!</v>
      </c>
      <c r="M74" s="245"/>
      <c r="N74" s="246" t="e">
        <f>[1]GAS!L40</f>
        <v>#VALUE!</v>
      </c>
      <c r="O74" s="246">
        <f>[1]GAS!V40</f>
        <v>0</v>
      </c>
      <c r="P74" s="246" t="e">
        <f>[1]GAS!Y40</f>
        <v>#VALUE!</v>
      </c>
      <c r="Q74" s="265" t="e">
        <f t="shared" si="5"/>
        <v>#VALUE!</v>
      </c>
      <c r="R74" s="247"/>
      <c r="S74" s="265" t="e">
        <f t="shared" si="2"/>
        <v>#VALUE!</v>
      </c>
      <c r="T74" s="246">
        <f>[1]Noon!AN38</f>
        <v>0</v>
      </c>
      <c r="U74" s="249" t="s">
        <v>299</v>
      </c>
      <c r="V74" s="249"/>
      <c r="W74" s="249"/>
      <c r="X74" s="249"/>
      <c r="Y74" s="249">
        <f>[1]Noon!AO38</f>
        <v>0</v>
      </c>
      <c r="Z74" s="249" t="s">
        <v>299</v>
      </c>
      <c r="AA74" s="249"/>
      <c r="AB74" s="249"/>
      <c r="AC74" s="249"/>
      <c r="AD74" s="249">
        <v>0</v>
      </c>
      <c r="AE74" s="249" t="s">
        <v>299</v>
      </c>
      <c r="AF74" s="249"/>
      <c r="AG74" s="249"/>
      <c r="AH74" s="249"/>
      <c r="AI74" s="249">
        <f>[1]Noon!AL38</f>
        <v>0</v>
      </c>
      <c r="AJ74" s="249" t="s">
        <v>299</v>
      </c>
      <c r="AK74" s="249"/>
      <c r="AL74" s="249"/>
      <c r="AM74" s="249"/>
      <c r="AN74" s="250">
        <f>[1]Noon!AM38</f>
        <v>0</v>
      </c>
      <c r="AO74" s="250">
        <v>0</v>
      </c>
      <c r="AP74" s="250">
        <f>[1]Noon!AP38</f>
        <v>0</v>
      </c>
      <c r="AQ74" s="251"/>
      <c r="AR74" s="235"/>
      <c r="AS74" s="235"/>
      <c r="AT74" s="236"/>
      <c r="AU74" s="235"/>
      <c r="AV74" s="235"/>
      <c r="AW74" s="236"/>
      <c r="AX74" s="235"/>
      <c r="AY74" s="235"/>
      <c r="AZ74" s="236"/>
      <c r="BA74" s="235"/>
      <c r="BB74" s="235"/>
      <c r="BC74" s="236"/>
      <c r="BD74" s="237"/>
      <c r="BE74" s="238"/>
      <c r="BF74" s="237"/>
      <c r="BG74" s="238"/>
      <c r="BH74" s="258"/>
      <c r="BI74" s="259"/>
      <c r="BJ74" s="258"/>
      <c r="BK74" s="260"/>
      <c r="BL74" s="448"/>
      <c r="BM74" s="449"/>
      <c r="BN74" s="257"/>
      <c r="BO74" s="243"/>
      <c r="BP74" s="150"/>
    </row>
    <row r="75" spans="2:68" s="110" customFormat="1" ht="24.95" customHeight="1">
      <c r="B75" s="220">
        <f>[1]Noon!C39</f>
        <v>0</v>
      </c>
      <c r="C75" s="221">
        <f>[1]Noon!D39</f>
        <v>0</v>
      </c>
      <c r="D75" s="292" t="str">
        <f>[1]Noon!A39</f>
        <v>At Sea Steaming</v>
      </c>
      <c r="E75" s="222"/>
      <c r="F75" s="222"/>
      <c r="G75" s="222"/>
      <c r="H75" s="223">
        <f t="shared" si="0"/>
        <v>0</v>
      </c>
      <c r="I75" s="244" t="e">
        <f t="shared" si="4"/>
        <v>#VALUE!</v>
      </c>
      <c r="J75" s="225">
        <f>[1]Noon!AR39</f>
        <v>9499.8382000000001</v>
      </c>
      <c r="K75" s="225">
        <f t="shared" si="3"/>
        <v>0</v>
      </c>
      <c r="L75" s="225" t="e">
        <f>[1]Noon!#REF!</f>
        <v>#REF!</v>
      </c>
      <c r="M75" s="245"/>
      <c r="N75" s="246" t="e">
        <f>[1]GAS!L41</f>
        <v>#VALUE!</v>
      </c>
      <c r="O75" s="246">
        <f>[1]GAS!V41</f>
        <v>0</v>
      </c>
      <c r="P75" s="246" t="e">
        <f>[1]GAS!Y41</f>
        <v>#VALUE!</v>
      </c>
      <c r="Q75" s="265" t="e">
        <f t="shared" si="5"/>
        <v>#VALUE!</v>
      </c>
      <c r="R75" s="247"/>
      <c r="S75" s="265" t="e">
        <f t="shared" si="2"/>
        <v>#VALUE!</v>
      </c>
      <c r="T75" s="246">
        <f>[1]Noon!AN39</f>
        <v>0</v>
      </c>
      <c r="U75" s="249" t="s">
        <v>299</v>
      </c>
      <c r="V75" s="249"/>
      <c r="W75" s="249"/>
      <c r="X75" s="249"/>
      <c r="Y75" s="249">
        <f>[1]Noon!AO39</f>
        <v>0</v>
      </c>
      <c r="Z75" s="249" t="s">
        <v>299</v>
      </c>
      <c r="AA75" s="249"/>
      <c r="AB75" s="249"/>
      <c r="AC75" s="249"/>
      <c r="AD75" s="249">
        <v>0</v>
      </c>
      <c r="AE75" s="249" t="s">
        <v>299</v>
      </c>
      <c r="AF75" s="249"/>
      <c r="AG75" s="249"/>
      <c r="AH75" s="249"/>
      <c r="AI75" s="249">
        <f>[1]Noon!AL39</f>
        <v>0</v>
      </c>
      <c r="AJ75" s="249" t="s">
        <v>299</v>
      </c>
      <c r="AK75" s="249"/>
      <c r="AL75" s="249"/>
      <c r="AM75" s="249"/>
      <c r="AN75" s="250">
        <f>[1]Noon!AM39</f>
        <v>0</v>
      </c>
      <c r="AO75" s="250">
        <v>0</v>
      </c>
      <c r="AP75" s="250">
        <f>[1]Noon!AP39</f>
        <v>0</v>
      </c>
      <c r="AQ75" s="251"/>
      <c r="AR75" s="235"/>
      <c r="AS75" s="235"/>
      <c r="AT75" s="236"/>
      <c r="AU75" s="235"/>
      <c r="AV75" s="235"/>
      <c r="AW75" s="236"/>
      <c r="AX75" s="235"/>
      <c r="AY75" s="235"/>
      <c r="AZ75" s="236"/>
      <c r="BA75" s="235"/>
      <c r="BB75" s="235"/>
      <c r="BC75" s="236"/>
      <c r="BD75" s="237"/>
      <c r="BE75" s="238"/>
      <c r="BF75" s="237"/>
      <c r="BG75" s="238"/>
      <c r="BH75" s="258"/>
      <c r="BI75" s="259"/>
      <c r="BJ75" s="258"/>
      <c r="BK75" s="260"/>
      <c r="BL75" s="448"/>
      <c r="BM75" s="449"/>
      <c r="BN75" s="257"/>
      <c r="BO75" s="243"/>
      <c r="BP75" s="150"/>
    </row>
    <row r="76" spans="2:68" s="110" customFormat="1" ht="24.95" customHeight="1">
      <c r="B76" s="220">
        <f>[1]Noon!C40</f>
        <v>0</v>
      </c>
      <c r="C76" s="221">
        <f>[1]Noon!D40</f>
        <v>0</v>
      </c>
      <c r="D76" s="292" t="str">
        <f>[1]Noon!A40</f>
        <v>At Sea Steaming</v>
      </c>
      <c r="E76" s="222"/>
      <c r="F76" s="222"/>
      <c r="G76" s="222"/>
      <c r="H76" s="223">
        <f t="shared" si="0"/>
        <v>0</v>
      </c>
      <c r="I76" s="244" t="e">
        <f t="shared" si="4"/>
        <v>#VALUE!</v>
      </c>
      <c r="J76" s="225">
        <f>[1]Noon!AR40</f>
        <v>9499.8382000000001</v>
      </c>
      <c r="K76" s="225">
        <f t="shared" si="3"/>
        <v>0</v>
      </c>
      <c r="L76" s="225" t="e">
        <f>[1]Noon!#REF!</f>
        <v>#REF!</v>
      </c>
      <c r="M76" s="245"/>
      <c r="N76" s="246" t="e">
        <f>[1]GAS!L42</f>
        <v>#VALUE!</v>
      </c>
      <c r="O76" s="246">
        <f>[1]GAS!V42</f>
        <v>0</v>
      </c>
      <c r="P76" s="246" t="e">
        <f>[1]GAS!Y42</f>
        <v>#VALUE!</v>
      </c>
      <c r="Q76" s="265" t="e">
        <f t="shared" si="5"/>
        <v>#VALUE!</v>
      </c>
      <c r="R76" s="247"/>
      <c r="S76" s="265" t="e">
        <f t="shared" si="2"/>
        <v>#VALUE!</v>
      </c>
      <c r="T76" s="246">
        <f>[1]Noon!AN40</f>
        <v>0</v>
      </c>
      <c r="U76" s="249" t="s">
        <v>299</v>
      </c>
      <c r="V76" s="249"/>
      <c r="W76" s="249"/>
      <c r="X76" s="249"/>
      <c r="Y76" s="249">
        <f>[1]Noon!AO40</f>
        <v>0</v>
      </c>
      <c r="Z76" s="249" t="s">
        <v>299</v>
      </c>
      <c r="AA76" s="249"/>
      <c r="AB76" s="249"/>
      <c r="AC76" s="249"/>
      <c r="AD76" s="249">
        <v>0</v>
      </c>
      <c r="AE76" s="249" t="s">
        <v>299</v>
      </c>
      <c r="AF76" s="249"/>
      <c r="AG76" s="249"/>
      <c r="AH76" s="249"/>
      <c r="AI76" s="249">
        <f>[1]Noon!AL40</f>
        <v>0</v>
      </c>
      <c r="AJ76" s="249" t="s">
        <v>299</v>
      </c>
      <c r="AK76" s="249"/>
      <c r="AL76" s="249"/>
      <c r="AM76" s="249"/>
      <c r="AN76" s="250">
        <f>[1]Noon!AM40</f>
        <v>0</v>
      </c>
      <c r="AO76" s="250">
        <v>0</v>
      </c>
      <c r="AP76" s="250">
        <f>[1]Noon!AP40</f>
        <v>0</v>
      </c>
      <c r="AQ76" s="251"/>
      <c r="AR76" s="235"/>
      <c r="AS76" s="235"/>
      <c r="AT76" s="236"/>
      <c r="AU76" s="235"/>
      <c r="AV76" s="235"/>
      <c r="AW76" s="236"/>
      <c r="AX76" s="235"/>
      <c r="AY76" s="235"/>
      <c r="AZ76" s="236"/>
      <c r="BA76" s="235"/>
      <c r="BB76" s="235"/>
      <c r="BC76" s="236"/>
      <c r="BD76" s="237"/>
      <c r="BE76" s="238"/>
      <c r="BF76" s="237"/>
      <c r="BG76" s="238"/>
      <c r="BH76" s="258"/>
      <c r="BI76" s="259"/>
      <c r="BJ76" s="258"/>
      <c r="BK76" s="260"/>
      <c r="BL76" s="448"/>
      <c r="BM76" s="449"/>
      <c r="BN76" s="257"/>
      <c r="BO76" s="243"/>
      <c r="BP76" s="150"/>
    </row>
    <row r="77" spans="2:68" s="110" customFormat="1" ht="24.95" customHeight="1">
      <c r="B77" s="220">
        <f>[1]Noon!C41</f>
        <v>0</v>
      </c>
      <c r="C77" s="221">
        <f>[1]Noon!D41</f>
        <v>0</v>
      </c>
      <c r="D77" s="292" t="str">
        <f>[1]Noon!A41</f>
        <v>At Sea Steaming</v>
      </c>
      <c r="E77" s="222"/>
      <c r="F77" s="222"/>
      <c r="G77" s="222"/>
      <c r="H77" s="223">
        <f t="shared" si="0"/>
        <v>0</v>
      </c>
      <c r="I77" s="244" t="e">
        <f t="shared" si="4"/>
        <v>#VALUE!</v>
      </c>
      <c r="J77" s="225">
        <f>[1]Noon!AR41</f>
        <v>9499.8382000000001</v>
      </c>
      <c r="K77" s="225">
        <f t="shared" si="3"/>
        <v>0</v>
      </c>
      <c r="L77" s="225" t="e">
        <f>[1]Noon!#REF!</f>
        <v>#REF!</v>
      </c>
      <c r="M77" s="245"/>
      <c r="N77" s="246" t="e">
        <f>[1]GAS!L43</f>
        <v>#VALUE!</v>
      </c>
      <c r="O77" s="246">
        <f>[1]GAS!V43</f>
        <v>0</v>
      </c>
      <c r="P77" s="246" t="e">
        <f>[1]GAS!Y43</f>
        <v>#VALUE!</v>
      </c>
      <c r="Q77" s="265" t="e">
        <f t="shared" si="5"/>
        <v>#VALUE!</v>
      </c>
      <c r="R77" s="247"/>
      <c r="S77" s="265" t="e">
        <f t="shared" si="2"/>
        <v>#VALUE!</v>
      </c>
      <c r="T77" s="246">
        <f>[1]Noon!AN41</f>
        <v>0</v>
      </c>
      <c r="U77" s="249" t="s">
        <v>299</v>
      </c>
      <c r="V77" s="249"/>
      <c r="W77" s="249"/>
      <c r="X77" s="249"/>
      <c r="Y77" s="249">
        <f>[1]Noon!AO41</f>
        <v>0</v>
      </c>
      <c r="Z77" s="249" t="s">
        <v>299</v>
      </c>
      <c r="AA77" s="249"/>
      <c r="AB77" s="249"/>
      <c r="AC77" s="249"/>
      <c r="AD77" s="249">
        <v>0</v>
      </c>
      <c r="AE77" s="249" t="s">
        <v>299</v>
      </c>
      <c r="AF77" s="249"/>
      <c r="AG77" s="249"/>
      <c r="AH77" s="249"/>
      <c r="AI77" s="249">
        <f>[1]Noon!AL41</f>
        <v>0</v>
      </c>
      <c r="AJ77" s="249" t="s">
        <v>299</v>
      </c>
      <c r="AK77" s="249"/>
      <c r="AL77" s="249"/>
      <c r="AM77" s="249"/>
      <c r="AN77" s="250">
        <f>[1]Noon!AM41</f>
        <v>0</v>
      </c>
      <c r="AO77" s="250">
        <v>0</v>
      </c>
      <c r="AP77" s="250">
        <f>[1]Noon!AP41</f>
        <v>0</v>
      </c>
      <c r="AQ77" s="251"/>
      <c r="AR77" s="235"/>
      <c r="AS77" s="235"/>
      <c r="AT77" s="236"/>
      <c r="AU77" s="235"/>
      <c r="AV77" s="235"/>
      <c r="AW77" s="236"/>
      <c r="AX77" s="235"/>
      <c r="AY77" s="235"/>
      <c r="AZ77" s="236"/>
      <c r="BA77" s="235"/>
      <c r="BB77" s="235"/>
      <c r="BC77" s="236"/>
      <c r="BD77" s="237"/>
      <c r="BE77" s="238"/>
      <c r="BF77" s="237"/>
      <c r="BG77" s="238"/>
      <c r="BH77" s="258"/>
      <c r="BI77" s="259"/>
      <c r="BJ77" s="258"/>
      <c r="BK77" s="260"/>
      <c r="BL77" s="448"/>
      <c r="BM77" s="449"/>
      <c r="BN77" s="257"/>
      <c r="BO77" s="243"/>
      <c r="BP77" s="150"/>
    </row>
    <row r="78" spans="2:68" s="110" customFormat="1" ht="24.95" customHeight="1">
      <c r="B78" s="220">
        <f>[1]Noon!C42</f>
        <v>0</v>
      </c>
      <c r="C78" s="221">
        <f>[1]Noon!D42</f>
        <v>0</v>
      </c>
      <c r="D78" s="292" t="str">
        <f>[1]Noon!A42</f>
        <v>At Sea Steaming</v>
      </c>
      <c r="E78" s="222"/>
      <c r="F78" s="222"/>
      <c r="G78" s="222"/>
      <c r="H78" s="223">
        <f t="shared" si="0"/>
        <v>0</v>
      </c>
      <c r="I78" s="244"/>
      <c r="J78" s="225">
        <f>[1]Noon!AR42</f>
        <v>9499.8382000000001</v>
      </c>
      <c r="K78" s="225"/>
      <c r="L78" s="225" t="e">
        <f>[1]Noon!#REF!</f>
        <v>#REF!</v>
      </c>
      <c r="M78" s="245"/>
      <c r="N78" s="246" t="e">
        <f>[1]GAS!L44</f>
        <v>#VALUE!</v>
      </c>
      <c r="O78" s="246">
        <f>[1]GAS!V44</f>
        <v>0</v>
      </c>
      <c r="P78" s="246" t="e">
        <f>[1]GAS!Y44</f>
        <v>#VALUE!</v>
      </c>
      <c r="Q78" s="265" t="e">
        <f t="shared" si="5"/>
        <v>#VALUE!</v>
      </c>
      <c r="R78" s="266"/>
      <c r="S78" s="265" t="e">
        <f t="shared" si="2"/>
        <v>#VALUE!</v>
      </c>
      <c r="T78" s="246">
        <f>[1]Noon!AN42</f>
        <v>0</v>
      </c>
      <c r="U78" s="249" t="s">
        <v>299</v>
      </c>
      <c r="V78" s="249"/>
      <c r="W78" s="249"/>
      <c r="X78" s="249"/>
      <c r="Y78" s="249">
        <f>[1]Noon!AO42</f>
        <v>0</v>
      </c>
      <c r="Z78" s="249" t="s">
        <v>299</v>
      </c>
      <c r="AA78" s="249"/>
      <c r="AB78" s="249"/>
      <c r="AC78" s="249"/>
      <c r="AD78" s="249">
        <v>0</v>
      </c>
      <c r="AE78" s="249" t="s">
        <v>299</v>
      </c>
      <c r="AF78" s="249"/>
      <c r="AG78" s="249"/>
      <c r="AH78" s="249"/>
      <c r="AI78" s="249">
        <f>[1]Noon!AL42</f>
        <v>0</v>
      </c>
      <c r="AJ78" s="249" t="s">
        <v>299</v>
      </c>
      <c r="AK78" s="249"/>
      <c r="AL78" s="249"/>
      <c r="AM78" s="249"/>
      <c r="AN78" s="250">
        <f>[1]Noon!AM42</f>
        <v>0</v>
      </c>
      <c r="AO78" s="250">
        <v>0</v>
      </c>
      <c r="AP78" s="250">
        <f>[1]Noon!AP42</f>
        <v>0</v>
      </c>
      <c r="AQ78" s="251"/>
      <c r="AR78" s="235"/>
      <c r="AS78" s="235"/>
      <c r="AT78" s="236"/>
      <c r="AU78" s="235"/>
      <c r="AV78" s="235"/>
      <c r="AW78" s="236"/>
      <c r="AX78" s="235"/>
      <c r="AY78" s="235"/>
      <c r="AZ78" s="236"/>
      <c r="BA78" s="235"/>
      <c r="BB78" s="235"/>
      <c r="BC78" s="236"/>
      <c r="BD78" s="237"/>
      <c r="BE78" s="238"/>
      <c r="BF78" s="237"/>
      <c r="BG78" s="238"/>
      <c r="BH78" s="258"/>
      <c r="BI78" s="259"/>
      <c r="BJ78" s="258"/>
      <c r="BK78" s="260"/>
      <c r="BL78" s="448"/>
      <c r="BM78" s="449"/>
      <c r="BN78" s="257"/>
      <c r="BO78" s="243"/>
      <c r="BP78" s="150"/>
    </row>
    <row r="79" spans="2:68" s="110" customFormat="1" ht="24.95" customHeight="1">
      <c r="B79" s="220">
        <f>[1]Noon!C43</f>
        <v>0</v>
      </c>
      <c r="C79" s="221">
        <f>[1]Noon!D43</f>
        <v>0</v>
      </c>
      <c r="D79" s="292" t="str">
        <f>[1]Noon!A43</f>
        <v>At Sea drifting</v>
      </c>
      <c r="E79" s="222"/>
      <c r="F79" s="222"/>
      <c r="G79" s="222"/>
      <c r="H79" s="223"/>
      <c r="I79" s="244"/>
      <c r="J79" s="225">
        <f>[1]Noon!AR43</f>
        <v>9499.8382000000001</v>
      </c>
      <c r="K79" s="225"/>
      <c r="L79" s="225" t="e">
        <f>[1]Noon!#REF!</f>
        <v>#REF!</v>
      </c>
      <c r="M79" s="245"/>
      <c r="N79" s="246" t="e">
        <f>[1]GAS!L45</f>
        <v>#VALUE!</v>
      </c>
      <c r="O79" s="246">
        <f>[1]GAS!V45</f>
        <v>0</v>
      </c>
      <c r="P79" s="246" t="e">
        <f>[1]GAS!Y45</f>
        <v>#VALUE!</v>
      </c>
      <c r="Q79" s="265" t="e">
        <f t="shared" si="5"/>
        <v>#VALUE!</v>
      </c>
      <c r="R79" s="266"/>
      <c r="S79" s="265" t="e">
        <f t="shared" si="2"/>
        <v>#VALUE!</v>
      </c>
      <c r="T79" s="246">
        <f>[1]Noon!AN43</f>
        <v>0</v>
      </c>
      <c r="U79" s="249" t="s">
        <v>299</v>
      </c>
      <c r="V79" s="249"/>
      <c r="W79" s="249"/>
      <c r="X79" s="249"/>
      <c r="Y79" s="249">
        <f>[1]Noon!AO43</f>
        <v>0</v>
      </c>
      <c r="Z79" s="249" t="s">
        <v>299</v>
      </c>
      <c r="AA79" s="249"/>
      <c r="AB79" s="249"/>
      <c r="AC79" s="249"/>
      <c r="AD79" s="249">
        <v>0</v>
      </c>
      <c r="AE79" s="249" t="s">
        <v>299</v>
      </c>
      <c r="AF79" s="249"/>
      <c r="AG79" s="249"/>
      <c r="AH79" s="249"/>
      <c r="AI79" s="249">
        <f>[1]Noon!AL43</f>
        <v>0</v>
      </c>
      <c r="AJ79" s="249" t="s">
        <v>299</v>
      </c>
      <c r="AK79" s="249"/>
      <c r="AL79" s="249"/>
      <c r="AM79" s="249"/>
      <c r="AN79" s="250">
        <f>[1]Noon!AM43</f>
        <v>0</v>
      </c>
      <c r="AO79" s="250">
        <v>0</v>
      </c>
      <c r="AP79" s="250">
        <f>[1]Noon!AP43</f>
        <v>0</v>
      </c>
      <c r="AQ79" s="251"/>
      <c r="AR79" s="235"/>
      <c r="AS79" s="235"/>
      <c r="AT79" s="236"/>
      <c r="AU79" s="235"/>
      <c r="AV79" s="235"/>
      <c r="AW79" s="236"/>
      <c r="AX79" s="235"/>
      <c r="AY79" s="235"/>
      <c r="AZ79" s="236"/>
      <c r="BA79" s="235"/>
      <c r="BB79" s="235"/>
      <c r="BC79" s="236"/>
      <c r="BD79" s="237"/>
      <c r="BE79" s="238"/>
      <c r="BF79" s="237"/>
      <c r="BG79" s="238"/>
      <c r="BH79" s="258"/>
      <c r="BI79" s="259"/>
      <c r="BJ79" s="258"/>
      <c r="BK79" s="260"/>
      <c r="BL79" s="448"/>
      <c r="BM79" s="449"/>
      <c r="BN79" s="257"/>
      <c r="BO79" s="243"/>
      <c r="BP79" s="150"/>
    </row>
    <row r="80" spans="2:68" s="110" customFormat="1" ht="24.95" customHeight="1">
      <c r="B80" s="220">
        <f>[1]Noon!C44</f>
        <v>0</v>
      </c>
      <c r="C80" s="221">
        <f>[1]Noon!D44</f>
        <v>0</v>
      </c>
      <c r="D80" s="292" t="str">
        <f>[1]Noon!A44</f>
        <v>At Sea drifting</v>
      </c>
      <c r="E80" s="222">
        <f t="shared" ref="E80:E105" si="6">IF(D80="Bunkering", VLOOKUP(B80,$AQ$8:$AW$11,2,0),0)</f>
        <v>0</v>
      </c>
      <c r="F80" s="222">
        <f t="shared" ref="F80:F105" si="7">IF(D80="Bunkering", VLOOKUP(B80,$AQ$8:$AW$11,3),0)</f>
        <v>0</v>
      </c>
      <c r="G80" s="222">
        <f t="shared" ref="G80:G105" si="8">IF(D80="Bunkering", VLOOKUP(B80,$AQ$8:$AW$11,4),0)</f>
        <v>0</v>
      </c>
      <c r="H80" s="223">
        <f t="shared" ref="H80:H105" si="9">IF(ISBLANK(C80),"",AT80+AW80+AZ80+BC80)</f>
        <v>0</v>
      </c>
      <c r="I80" s="267" t="e">
        <f t="shared" ref="I80:I105" si="10">IF(C80="","",IF(Q80="",I79,I79-Q80))</f>
        <v>#VALUE!</v>
      </c>
      <c r="J80" s="225">
        <f>[1]Noon!AR44</f>
        <v>9499.8382000000001</v>
      </c>
      <c r="K80" s="225">
        <f t="shared" ref="K80:K105" si="11">IF(B80="","",IF(AO80="",K79+F80,K79-AO80+F80))</f>
        <v>0</v>
      </c>
      <c r="L80" s="225" t="e">
        <f>[1]Noon!#REF!</f>
        <v>#REF!</v>
      </c>
      <c r="M80" s="245"/>
      <c r="N80" s="246" t="e">
        <f>[1]GAS!L46</f>
        <v>#VALUE!</v>
      </c>
      <c r="O80" s="246">
        <f>[1]GAS!V46</f>
        <v>0</v>
      </c>
      <c r="P80" s="246" t="e">
        <f>[1]GAS!Y46</f>
        <v>#VALUE!</v>
      </c>
      <c r="Q80" s="265" t="e">
        <f t="shared" si="5"/>
        <v>#VALUE!</v>
      </c>
      <c r="R80" s="266"/>
      <c r="S80" s="265" t="e">
        <f t="shared" si="2"/>
        <v>#VALUE!</v>
      </c>
      <c r="T80" s="246">
        <f>[1]Noon!AN44</f>
        <v>0</v>
      </c>
      <c r="U80" s="249" t="s">
        <v>299</v>
      </c>
      <c r="V80" s="249"/>
      <c r="W80" s="249"/>
      <c r="X80" s="249"/>
      <c r="Y80" s="249">
        <f>[1]Noon!AO44</f>
        <v>0</v>
      </c>
      <c r="Z80" s="249" t="s">
        <v>299</v>
      </c>
      <c r="AA80" s="249"/>
      <c r="AB80" s="249"/>
      <c r="AC80" s="249"/>
      <c r="AD80" s="249">
        <v>0</v>
      </c>
      <c r="AE80" s="249" t="s">
        <v>299</v>
      </c>
      <c r="AF80" s="249"/>
      <c r="AG80" s="249"/>
      <c r="AH80" s="249"/>
      <c r="AI80" s="249">
        <f>[1]Noon!AL44</f>
        <v>0</v>
      </c>
      <c r="AJ80" s="249" t="s">
        <v>299</v>
      </c>
      <c r="AK80" s="249">
        <f t="shared" ref="AK80:AM105" si="12">IF($AJ80=AK$39,$AI80,0)</f>
        <v>0</v>
      </c>
      <c r="AL80" s="249">
        <f t="shared" si="12"/>
        <v>0</v>
      </c>
      <c r="AM80" s="249">
        <f t="shared" si="12"/>
        <v>0</v>
      </c>
      <c r="AN80" s="250">
        <f>[1]Noon!AM44</f>
        <v>0</v>
      </c>
      <c r="AO80" s="250">
        <v>0</v>
      </c>
      <c r="AP80" s="250">
        <f>[1]Noon!AP44</f>
        <v>0</v>
      </c>
      <c r="AQ80" s="251"/>
      <c r="AR80" s="235"/>
      <c r="AS80" s="235"/>
      <c r="AT80" s="236"/>
      <c r="AU80" s="235"/>
      <c r="AV80" s="235"/>
      <c r="AW80" s="236"/>
      <c r="AX80" s="235"/>
      <c r="AY80" s="235"/>
      <c r="AZ80" s="236"/>
      <c r="BA80" s="235"/>
      <c r="BB80" s="235"/>
      <c r="BC80" s="236"/>
      <c r="BD80" s="237"/>
      <c r="BE80" s="238"/>
      <c r="BF80" s="237"/>
      <c r="BG80" s="238"/>
      <c r="BH80" s="258"/>
      <c r="BI80" s="259"/>
      <c r="BJ80" s="258"/>
      <c r="BK80" s="260"/>
      <c r="BL80" s="448"/>
      <c r="BM80" s="449"/>
      <c r="BN80" s="268"/>
      <c r="BO80" s="243"/>
      <c r="BP80" s="150"/>
    </row>
    <row r="81" spans="2:68" s="110" customFormat="1" ht="24.95" customHeight="1">
      <c r="B81" s="220">
        <f>[1]Noon!C45</f>
        <v>0</v>
      </c>
      <c r="C81" s="221">
        <f>[1]Noon!D45</f>
        <v>0</v>
      </c>
      <c r="D81" s="292" t="str">
        <f>[1]Noon!A45</f>
        <v>Standby</v>
      </c>
      <c r="E81" s="222">
        <f t="shared" si="6"/>
        <v>0</v>
      </c>
      <c r="F81" s="222">
        <f t="shared" si="7"/>
        <v>0</v>
      </c>
      <c r="G81" s="222">
        <f t="shared" si="8"/>
        <v>0</v>
      </c>
      <c r="H81" s="223">
        <f t="shared" si="9"/>
        <v>0</v>
      </c>
      <c r="I81" s="267" t="e">
        <f t="shared" si="10"/>
        <v>#VALUE!</v>
      </c>
      <c r="J81" s="225">
        <f>[1]Noon!AR45</f>
        <v>9499.8382000000001</v>
      </c>
      <c r="K81" s="225">
        <f t="shared" si="11"/>
        <v>0</v>
      </c>
      <c r="L81" s="225" t="e">
        <f>[1]Noon!#REF!</f>
        <v>#REF!</v>
      </c>
      <c r="M81" s="245"/>
      <c r="N81" s="246" t="e">
        <f>[1]GAS!L47</f>
        <v>#VALUE!</v>
      </c>
      <c r="O81" s="246">
        <f>[1]GAS!V47</f>
        <v>0</v>
      </c>
      <c r="P81" s="246" t="e">
        <f>[1]GAS!Y47</f>
        <v>#VALUE!</v>
      </c>
      <c r="Q81" s="265" t="e">
        <f t="shared" si="5"/>
        <v>#VALUE!</v>
      </c>
      <c r="R81" s="266"/>
      <c r="S81" s="265" t="e">
        <f t="shared" si="2"/>
        <v>#VALUE!</v>
      </c>
      <c r="T81" s="246">
        <f>[1]Noon!AN45</f>
        <v>0</v>
      </c>
      <c r="U81" s="249" t="s">
        <v>299</v>
      </c>
      <c r="V81" s="249"/>
      <c r="W81" s="249"/>
      <c r="X81" s="249"/>
      <c r="Y81" s="249">
        <f>[1]Noon!AO45</f>
        <v>0</v>
      </c>
      <c r="Z81" s="249" t="s">
        <v>299</v>
      </c>
      <c r="AA81" s="249"/>
      <c r="AB81" s="249"/>
      <c r="AC81" s="249"/>
      <c r="AD81" s="249">
        <v>0</v>
      </c>
      <c r="AE81" s="249" t="s">
        <v>299</v>
      </c>
      <c r="AF81" s="249"/>
      <c r="AG81" s="249"/>
      <c r="AH81" s="249"/>
      <c r="AI81" s="249">
        <f>[1]Noon!AL45</f>
        <v>0</v>
      </c>
      <c r="AJ81" s="249" t="s">
        <v>299</v>
      </c>
      <c r="AK81" s="249">
        <f t="shared" si="12"/>
        <v>0</v>
      </c>
      <c r="AL81" s="249">
        <f t="shared" si="12"/>
        <v>0</v>
      </c>
      <c r="AM81" s="249">
        <f t="shared" si="12"/>
        <v>0</v>
      </c>
      <c r="AN81" s="250">
        <f>[1]Noon!AM45</f>
        <v>0</v>
      </c>
      <c r="AO81" s="250">
        <v>0</v>
      </c>
      <c r="AP81" s="250">
        <f>[1]Noon!AP45</f>
        <v>0</v>
      </c>
      <c r="AQ81" s="251"/>
      <c r="AR81" s="235"/>
      <c r="AS81" s="235"/>
      <c r="AT81" s="236"/>
      <c r="AU81" s="235"/>
      <c r="AV81" s="235"/>
      <c r="AW81" s="236"/>
      <c r="AX81" s="235"/>
      <c r="AY81" s="235"/>
      <c r="AZ81" s="236"/>
      <c r="BA81" s="235"/>
      <c r="BB81" s="235"/>
      <c r="BC81" s="236"/>
      <c r="BD81" s="237"/>
      <c r="BE81" s="238"/>
      <c r="BF81" s="237"/>
      <c r="BG81" s="238"/>
      <c r="BH81" s="258"/>
      <c r="BI81" s="259"/>
      <c r="BJ81" s="258"/>
      <c r="BK81" s="260"/>
      <c r="BL81" s="448"/>
      <c r="BM81" s="449"/>
      <c r="BN81" s="268"/>
      <c r="BO81" s="243"/>
      <c r="BP81" s="150"/>
    </row>
    <row r="82" spans="2:68" s="110" customFormat="1" ht="24.95" customHeight="1">
      <c r="B82" s="220">
        <f>[1]Noon!C46</f>
        <v>0</v>
      </c>
      <c r="C82" s="221">
        <f>[1]Noon!D46</f>
        <v>0</v>
      </c>
      <c r="D82" s="292" t="str">
        <f>[1]Noon!A46</f>
        <v>At Anchor</v>
      </c>
      <c r="E82" s="222">
        <f t="shared" si="6"/>
        <v>0</v>
      </c>
      <c r="F82" s="222">
        <f t="shared" si="7"/>
        <v>0</v>
      </c>
      <c r="G82" s="222">
        <f t="shared" si="8"/>
        <v>0</v>
      </c>
      <c r="H82" s="223">
        <f t="shared" si="9"/>
        <v>0</v>
      </c>
      <c r="I82" s="267" t="e">
        <f t="shared" si="10"/>
        <v>#VALUE!</v>
      </c>
      <c r="J82" s="225">
        <f>[1]Noon!AR46</f>
        <v>9499.8382000000001</v>
      </c>
      <c r="K82" s="225">
        <f t="shared" si="11"/>
        <v>0</v>
      </c>
      <c r="L82" s="225" t="e">
        <f>[1]Noon!#REF!</f>
        <v>#REF!</v>
      </c>
      <c r="M82" s="245"/>
      <c r="N82" s="246" t="e">
        <f>[1]GAS!L48</f>
        <v>#VALUE!</v>
      </c>
      <c r="O82" s="246">
        <f>[1]GAS!V48</f>
        <v>0</v>
      </c>
      <c r="P82" s="246" t="e">
        <f>[1]GAS!Y48</f>
        <v>#VALUE!</v>
      </c>
      <c r="Q82" s="265" t="e">
        <f t="shared" si="5"/>
        <v>#VALUE!</v>
      </c>
      <c r="R82" s="266"/>
      <c r="S82" s="265" t="e">
        <f t="shared" si="2"/>
        <v>#VALUE!</v>
      </c>
      <c r="T82" s="246">
        <f>[1]Noon!AN46</f>
        <v>0</v>
      </c>
      <c r="U82" s="249" t="s">
        <v>299</v>
      </c>
      <c r="V82" s="249"/>
      <c r="W82" s="249"/>
      <c r="X82" s="249"/>
      <c r="Y82" s="249">
        <f>[1]Noon!AO46</f>
        <v>0</v>
      </c>
      <c r="Z82" s="249" t="s">
        <v>299</v>
      </c>
      <c r="AA82" s="249"/>
      <c r="AB82" s="249"/>
      <c r="AC82" s="249"/>
      <c r="AD82" s="249">
        <v>0</v>
      </c>
      <c r="AE82" s="249" t="s">
        <v>299</v>
      </c>
      <c r="AF82" s="249"/>
      <c r="AG82" s="249"/>
      <c r="AH82" s="249"/>
      <c r="AI82" s="249">
        <f>[1]Noon!AL46</f>
        <v>0</v>
      </c>
      <c r="AJ82" s="249" t="s">
        <v>299</v>
      </c>
      <c r="AK82" s="249">
        <f t="shared" si="12"/>
        <v>0</v>
      </c>
      <c r="AL82" s="249">
        <f t="shared" si="12"/>
        <v>0</v>
      </c>
      <c r="AM82" s="249">
        <f t="shared" si="12"/>
        <v>0</v>
      </c>
      <c r="AN82" s="250">
        <f>[1]Noon!AM46</f>
        <v>0</v>
      </c>
      <c r="AO82" s="250">
        <v>0</v>
      </c>
      <c r="AP82" s="250">
        <f>[1]Noon!AP46</f>
        <v>0</v>
      </c>
      <c r="AQ82" s="251"/>
      <c r="AR82" s="235"/>
      <c r="AS82" s="235"/>
      <c r="AT82" s="236"/>
      <c r="AU82" s="235"/>
      <c r="AV82" s="235"/>
      <c r="AW82" s="236"/>
      <c r="AX82" s="235"/>
      <c r="AY82" s="235"/>
      <c r="AZ82" s="236"/>
      <c r="BA82" s="235"/>
      <c r="BB82" s="235"/>
      <c r="BC82" s="236"/>
      <c r="BD82" s="237"/>
      <c r="BE82" s="238"/>
      <c r="BF82" s="237"/>
      <c r="BG82" s="238"/>
      <c r="BH82" s="258"/>
      <c r="BI82" s="259"/>
      <c r="BJ82" s="258"/>
      <c r="BK82" s="260"/>
      <c r="BL82" s="448"/>
      <c r="BM82" s="449"/>
      <c r="BN82" s="268"/>
      <c r="BO82" s="243"/>
      <c r="BP82" s="150"/>
    </row>
    <row r="83" spans="2:68" s="110" customFormat="1" ht="24.95" customHeight="1">
      <c r="B83" s="220">
        <f>[1]Noon!C47</f>
        <v>0</v>
      </c>
      <c r="C83" s="221">
        <f>[1]Noon!D47</f>
        <v>0</v>
      </c>
      <c r="D83" s="292" t="str">
        <f>[1]Noon!A47</f>
        <v>At Sea Steaming</v>
      </c>
      <c r="E83" s="222">
        <f t="shared" si="6"/>
        <v>0</v>
      </c>
      <c r="F83" s="222">
        <f t="shared" si="7"/>
        <v>0</v>
      </c>
      <c r="G83" s="222">
        <f t="shared" si="8"/>
        <v>0</v>
      </c>
      <c r="H83" s="223">
        <f t="shared" si="9"/>
        <v>0</v>
      </c>
      <c r="I83" s="267" t="e">
        <f t="shared" si="10"/>
        <v>#VALUE!</v>
      </c>
      <c r="J83" s="225">
        <f>[1]Noon!AR47</f>
        <v>9499.8382000000001</v>
      </c>
      <c r="K83" s="225">
        <f t="shared" si="11"/>
        <v>0</v>
      </c>
      <c r="L83" s="225" t="e">
        <f>[1]Noon!#REF!</f>
        <v>#REF!</v>
      </c>
      <c r="M83" s="245"/>
      <c r="N83" s="246" t="e">
        <f>[1]GAS!L49</f>
        <v>#VALUE!</v>
      </c>
      <c r="O83" s="246">
        <f>[1]GAS!V49</f>
        <v>0</v>
      </c>
      <c r="P83" s="246" t="e">
        <f>[1]GAS!Y49</f>
        <v>#VALUE!</v>
      </c>
      <c r="Q83" s="265" t="e">
        <f t="shared" si="5"/>
        <v>#VALUE!</v>
      </c>
      <c r="R83" s="266"/>
      <c r="S83" s="265" t="e">
        <f t="shared" si="2"/>
        <v>#VALUE!</v>
      </c>
      <c r="T83" s="246">
        <f>[1]Noon!AN47</f>
        <v>0</v>
      </c>
      <c r="U83" s="249" t="s">
        <v>299</v>
      </c>
      <c r="V83" s="249"/>
      <c r="W83" s="249"/>
      <c r="X83" s="249"/>
      <c r="Y83" s="249">
        <f>[1]Noon!AO47</f>
        <v>0</v>
      </c>
      <c r="Z83" s="249" t="s">
        <v>299</v>
      </c>
      <c r="AA83" s="249"/>
      <c r="AB83" s="249"/>
      <c r="AC83" s="249"/>
      <c r="AD83" s="249">
        <v>0</v>
      </c>
      <c r="AE83" s="249" t="s">
        <v>299</v>
      </c>
      <c r="AF83" s="249"/>
      <c r="AG83" s="249"/>
      <c r="AH83" s="249"/>
      <c r="AI83" s="249">
        <f>[1]Noon!AL47</f>
        <v>0</v>
      </c>
      <c r="AJ83" s="249" t="s">
        <v>299</v>
      </c>
      <c r="AK83" s="249">
        <f t="shared" si="12"/>
        <v>0</v>
      </c>
      <c r="AL83" s="249">
        <f t="shared" si="12"/>
        <v>0</v>
      </c>
      <c r="AM83" s="249">
        <f t="shared" si="12"/>
        <v>0</v>
      </c>
      <c r="AN83" s="250">
        <f>[1]Noon!AM47</f>
        <v>0</v>
      </c>
      <c r="AO83" s="250">
        <v>0</v>
      </c>
      <c r="AP83" s="250">
        <f>[1]Noon!AP47</f>
        <v>0</v>
      </c>
      <c r="AQ83" s="269"/>
      <c r="AR83" s="235"/>
      <c r="AS83" s="235"/>
      <c r="AT83" s="236"/>
      <c r="AU83" s="235"/>
      <c r="AV83" s="235"/>
      <c r="AW83" s="236"/>
      <c r="AX83" s="235"/>
      <c r="AY83" s="235"/>
      <c r="AZ83" s="236"/>
      <c r="BA83" s="235"/>
      <c r="BB83" s="235"/>
      <c r="BC83" s="236"/>
      <c r="BD83" s="237"/>
      <c r="BE83" s="238"/>
      <c r="BF83" s="237"/>
      <c r="BG83" s="238"/>
      <c r="BH83" s="258"/>
      <c r="BI83" s="259"/>
      <c r="BJ83" s="258"/>
      <c r="BK83" s="260"/>
      <c r="BL83" s="448"/>
      <c r="BM83" s="449"/>
      <c r="BN83" s="268"/>
      <c r="BO83" s="243"/>
      <c r="BP83" s="150"/>
    </row>
    <row r="84" spans="2:68" s="110" customFormat="1" ht="24.95" customHeight="1">
      <c r="B84" s="220">
        <f>[1]Noon!C48</f>
        <v>0</v>
      </c>
      <c r="C84" s="221">
        <f>[1]Noon!D48</f>
        <v>0</v>
      </c>
      <c r="D84" s="292" t="str">
        <f>[1]Noon!A48</f>
        <v>At Sea Steaming</v>
      </c>
      <c r="E84" s="222">
        <f t="shared" si="6"/>
        <v>0</v>
      </c>
      <c r="F84" s="222">
        <f t="shared" si="7"/>
        <v>0</v>
      </c>
      <c r="G84" s="222">
        <f t="shared" si="8"/>
        <v>0</v>
      </c>
      <c r="H84" s="223">
        <f t="shared" si="9"/>
        <v>0</v>
      </c>
      <c r="I84" s="267" t="e">
        <f t="shared" si="10"/>
        <v>#VALUE!</v>
      </c>
      <c r="J84" s="225">
        <f>[1]Noon!AR48</f>
        <v>9499.8382000000001</v>
      </c>
      <c r="K84" s="225">
        <f t="shared" si="11"/>
        <v>0</v>
      </c>
      <c r="L84" s="225" t="e">
        <f>[1]Noon!#REF!</f>
        <v>#REF!</v>
      </c>
      <c r="M84" s="245"/>
      <c r="N84" s="246" t="e">
        <f>[1]GAS!L50</f>
        <v>#VALUE!</v>
      </c>
      <c r="O84" s="246">
        <f>[1]GAS!V50</f>
        <v>0</v>
      </c>
      <c r="P84" s="246" t="e">
        <f>[1]GAS!Y50</f>
        <v>#VALUE!</v>
      </c>
      <c r="Q84" s="265" t="e">
        <f t="shared" si="5"/>
        <v>#VALUE!</v>
      </c>
      <c r="R84" s="266"/>
      <c r="S84" s="265" t="e">
        <f t="shared" si="2"/>
        <v>#VALUE!</v>
      </c>
      <c r="T84" s="246">
        <f>[1]Noon!AN48</f>
        <v>0</v>
      </c>
      <c r="U84" s="249" t="s">
        <v>299</v>
      </c>
      <c r="V84" s="249"/>
      <c r="W84" s="249"/>
      <c r="X84" s="249"/>
      <c r="Y84" s="249">
        <f>[1]Noon!AO48</f>
        <v>0</v>
      </c>
      <c r="Z84" s="249" t="s">
        <v>299</v>
      </c>
      <c r="AA84" s="249"/>
      <c r="AB84" s="249"/>
      <c r="AC84" s="249"/>
      <c r="AD84" s="249">
        <v>0</v>
      </c>
      <c r="AE84" s="249" t="s">
        <v>299</v>
      </c>
      <c r="AF84" s="249"/>
      <c r="AG84" s="249"/>
      <c r="AH84" s="249"/>
      <c r="AI84" s="249">
        <f>[1]Noon!AL48</f>
        <v>0</v>
      </c>
      <c r="AJ84" s="249" t="s">
        <v>299</v>
      </c>
      <c r="AK84" s="249">
        <f t="shared" si="12"/>
        <v>0</v>
      </c>
      <c r="AL84" s="249">
        <f t="shared" si="12"/>
        <v>0</v>
      </c>
      <c r="AM84" s="249">
        <f t="shared" si="12"/>
        <v>0</v>
      </c>
      <c r="AN84" s="250">
        <f>[1]Noon!AM48</f>
        <v>0</v>
      </c>
      <c r="AO84" s="250">
        <v>0</v>
      </c>
      <c r="AP84" s="250">
        <f>[1]Noon!AP48</f>
        <v>0</v>
      </c>
      <c r="AQ84" s="269"/>
      <c r="AR84" s="235"/>
      <c r="AS84" s="235"/>
      <c r="AT84" s="236"/>
      <c r="AU84" s="235"/>
      <c r="AV84" s="235"/>
      <c r="AW84" s="236"/>
      <c r="AX84" s="235"/>
      <c r="AY84" s="235"/>
      <c r="AZ84" s="236"/>
      <c r="BA84" s="235"/>
      <c r="BB84" s="235"/>
      <c r="BC84" s="236"/>
      <c r="BD84" s="237"/>
      <c r="BE84" s="238"/>
      <c r="BF84" s="237"/>
      <c r="BG84" s="238"/>
      <c r="BH84" s="258"/>
      <c r="BI84" s="259"/>
      <c r="BJ84" s="258"/>
      <c r="BK84" s="260"/>
      <c r="BL84" s="448"/>
      <c r="BM84" s="449"/>
      <c r="BN84" s="268"/>
      <c r="BO84" s="243"/>
      <c r="BP84" s="150"/>
    </row>
    <row r="85" spans="2:68" s="110" customFormat="1" ht="24.95" customHeight="1">
      <c r="B85" s="220">
        <f>[1]Noon!C49</f>
        <v>0</v>
      </c>
      <c r="C85" s="221">
        <f>[1]Noon!D49</f>
        <v>0</v>
      </c>
      <c r="D85" s="292" t="str">
        <f>[1]Noon!A49</f>
        <v>At Sea Steaming</v>
      </c>
      <c r="E85" s="222">
        <f t="shared" si="6"/>
        <v>0</v>
      </c>
      <c r="F85" s="222">
        <f t="shared" si="7"/>
        <v>0</v>
      </c>
      <c r="G85" s="222">
        <f t="shared" si="8"/>
        <v>0</v>
      </c>
      <c r="H85" s="223">
        <f t="shared" si="9"/>
        <v>0</v>
      </c>
      <c r="I85" s="267" t="e">
        <f t="shared" si="10"/>
        <v>#VALUE!</v>
      </c>
      <c r="J85" s="225">
        <f>[1]Noon!AR49</f>
        <v>9499.8382000000001</v>
      </c>
      <c r="K85" s="225">
        <f t="shared" si="11"/>
        <v>0</v>
      </c>
      <c r="L85" s="225" t="e">
        <f>[1]Noon!#REF!</f>
        <v>#REF!</v>
      </c>
      <c r="M85" s="245"/>
      <c r="N85" s="246" t="e">
        <f>[1]GAS!L51</f>
        <v>#VALUE!</v>
      </c>
      <c r="O85" s="246">
        <f>[1]GAS!V51</f>
        <v>0</v>
      </c>
      <c r="P85" s="246" t="e">
        <f>[1]GAS!Y51</f>
        <v>#VALUE!</v>
      </c>
      <c r="Q85" s="265" t="e">
        <f t="shared" si="5"/>
        <v>#VALUE!</v>
      </c>
      <c r="R85" s="266"/>
      <c r="S85" s="265" t="e">
        <f t="shared" si="2"/>
        <v>#VALUE!</v>
      </c>
      <c r="T85" s="246">
        <f>[1]Noon!AN49</f>
        <v>0</v>
      </c>
      <c r="U85" s="249" t="s">
        <v>299</v>
      </c>
      <c r="V85" s="249"/>
      <c r="W85" s="249"/>
      <c r="X85" s="249"/>
      <c r="Y85" s="249">
        <f>[1]Noon!AO49</f>
        <v>0</v>
      </c>
      <c r="Z85" s="249" t="s">
        <v>299</v>
      </c>
      <c r="AA85" s="249"/>
      <c r="AB85" s="249"/>
      <c r="AC85" s="249"/>
      <c r="AD85" s="249">
        <v>0</v>
      </c>
      <c r="AE85" s="249" t="s">
        <v>299</v>
      </c>
      <c r="AF85" s="249"/>
      <c r="AG85" s="249"/>
      <c r="AH85" s="249"/>
      <c r="AI85" s="249">
        <f>[1]Noon!AL49</f>
        <v>0</v>
      </c>
      <c r="AJ85" s="249" t="s">
        <v>299</v>
      </c>
      <c r="AK85" s="249">
        <f t="shared" si="12"/>
        <v>0</v>
      </c>
      <c r="AL85" s="249">
        <f t="shared" si="12"/>
        <v>0</v>
      </c>
      <c r="AM85" s="249">
        <f t="shared" si="12"/>
        <v>0</v>
      </c>
      <c r="AN85" s="250">
        <f>[1]Noon!AM49</f>
        <v>0</v>
      </c>
      <c r="AO85" s="250">
        <v>0</v>
      </c>
      <c r="AP85" s="250">
        <f>[1]Noon!AP49</f>
        <v>0</v>
      </c>
      <c r="AQ85" s="269"/>
      <c r="AR85" s="235"/>
      <c r="AS85" s="235"/>
      <c r="AT85" s="236"/>
      <c r="AU85" s="235"/>
      <c r="AV85" s="235"/>
      <c r="AW85" s="236"/>
      <c r="AX85" s="235"/>
      <c r="AY85" s="235"/>
      <c r="AZ85" s="236"/>
      <c r="BA85" s="235"/>
      <c r="BB85" s="235"/>
      <c r="BC85" s="236"/>
      <c r="BD85" s="237"/>
      <c r="BE85" s="238"/>
      <c r="BF85" s="237"/>
      <c r="BG85" s="238"/>
      <c r="BH85" s="258"/>
      <c r="BI85" s="259"/>
      <c r="BJ85" s="258"/>
      <c r="BK85" s="260"/>
      <c r="BL85" s="448"/>
      <c r="BM85" s="449"/>
      <c r="BN85" s="268"/>
      <c r="BO85" s="243"/>
      <c r="BP85" s="150"/>
    </row>
    <row r="86" spans="2:68" s="110" customFormat="1" ht="24.95" customHeight="1">
      <c r="B86" s="220">
        <f>[1]Noon!C50</f>
        <v>0</v>
      </c>
      <c r="C86" s="221">
        <f>[1]Noon!D50</f>
        <v>0</v>
      </c>
      <c r="D86" s="292" t="str">
        <f>[1]Noon!A50</f>
        <v>At Sea Steaming</v>
      </c>
      <c r="E86" s="222">
        <f t="shared" si="6"/>
        <v>0</v>
      </c>
      <c r="F86" s="222">
        <f t="shared" si="7"/>
        <v>0</v>
      </c>
      <c r="G86" s="222">
        <f t="shared" si="8"/>
        <v>0</v>
      </c>
      <c r="H86" s="223">
        <f t="shared" si="9"/>
        <v>0</v>
      </c>
      <c r="I86" s="267" t="e">
        <f t="shared" si="10"/>
        <v>#VALUE!</v>
      </c>
      <c r="J86" s="225">
        <f>[1]Noon!AR50</f>
        <v>9499.8382000000001</v>
      </c>
      <c r="K86" s="225">
        <f t="shared" si="11"/>
        <v>0</v>
      </c>
      <c r="L86" s="225" t="e">
        <f>[1]Noon!#REF!</f>
        <v>#REF!</v>
      </c>
      <c r="M86" s="245"/>
      <c r="N86" s="246" t="e">
        <f>[1]GAS!L52</f>
        <v>#VALUE!</v>
      </c>
      <c r="O86" s="246">
        <f>[1]GAS!V52</f>
        <v>0</v>
      </c>
      <c r="P86" s="246" t="e">
        <f>[1]GAS!Y52</f>
        <v>#VALUE!</v>
      </c>
      <c r="Q86" s="265" t="e">
        <f t="shared" si="5"/>
        <v>#VALUE!</v>
      </c>
      <c r="R86" s="266"/>
      <c r="S86" s="265" t="e">
        <f t="shared" si="2"/>
        <v>#VALUE!</v>
      </c>
      <c r="T86" s="246">
        <f>[1]Noon!AN50</f>
        <v>0</v>
      </c>
      <c r="U86" s="249" t="s">
        <v>299</v>
      </c>
      <c r="V86" s="249"/>
      <c r="W86" s="249"/>
      <c r="X86" s="249"/>
      <c r="Y86" s="249">
        <f>[1]Noon!AO50</f>
        <v>0</v>
      </c>
      <c r="Z86" s="249" t="s">
        <v>299</v>
      </c>
      <c r="AA86" s="249"/>
      <c r="AB86" s="249"/>
      <c r="AC86" s="249"/>
      <c r="AD86" s="249">
        <v>0</v>
      </c>
      <c r="AE86" s="249" t="s">
        <v>299</v>
      </c>
      <c r="AF86" s="249"/>
      <c r="AG86" s="249"/>
      <c r="AH86" s="249"/>
      <c r="AI86" s="249">
        <f>[1]Noon!AL50</f>
        <v>0</v>
      </c>
      <c r="AJ86" s="249" t="s">
        <v>299</v>
      </c>
      <c r="AK86" s="249">
        <f t="shared" si="12"/>
        <v>0</v>
      </c>
      <c r="AL86" s="249">
        <f t="shared" si="12"/>
        <v>0</v>
      </c>
      <c r="AM86" s="249">
        <f t="shared" si="12"/>
        <v>0</v>
      </c>
      <c r="AN86" s="250">
        <f>[1]Noon!AM50</f>
        <v>0</v>
      </c>
      <c r="AO86" s="250">
        <v>0</v>
      </c>
      <c r="AP86" s="250">
        <f>[1]Noon!AP50</f>
        <v>0</v>
      </c>
      <c r="AQ86" s="269"/>
      <c r="AR86" s="235"/>
      <c r="AS86" s="235"/>
      <c r="AT86" s="236"/>
      <c r="AU86" s="235"/>
      <c r="AV86" s="235"/>
      <c r="AW86" s="236"/>
      <c r="AX86" s="235"/>
      <c r="AY86" s="235"/>
      <c r="AZ86" s="236"/>
      <c r="BA86" s="235"/>
      <c r="BB86" s="235"/>
      <c r="BC86" s="236"/>
      <c r="BD86" s="237"/>
      <c r="BE86" s="238"/>
      <c r="BF86" s="237"/>
      <c r="BG86" s="238"/>
      <c r="BH86" s="258"/>
      <c r="BI86" s="259"/>
      <c r="BJ86" s="258"/>
      <c r="BK86" s="260"/>
      <c r="BL86" s="448"/>
      <c r="BM86" s="449"/>
      <c r="BN86" s="268"/>
      <c r="BO86" s="243"/>
      <c r="BP86" s="150"/>
    </row>
    <row r="87" spans="2:68" s="110" customFormat="1" ht="24.95" customHeight="1">
      <c r="B87" s="220">
        <f>[1]Noon!C51</f>
        <v>0</v>
      </c>
      <c r="C87" s="221">
        <f>[1]Noon!D51</f>
        <v>0</v>
      </c>
      <c r="D87" s="292" t="str">
        <f>[1]Noon!A51</f>
        <v>At Sea drifting</v>
      </c>
      <c r="E87" s="222">
        <f t="shared" si="6"/>
        <v>0</v>
      </c>
      <c r="F87" s="222">
        <f t="shared" si="7"/>
        <v>0</v>
      </c>
      <c r="G87" s="222">
        <f t="shared" si="8"/>
        <v>0</v>
      </c>
      <c r="H87" s="223">
        <f t="shared" si="9"/>
        <v>0</v>
      </c>
      <c r="I87" s="267" t="e">
        <f t="shared" si="10"/>
        <v>#VALUE!</v>
      </c>
      <c r="J87" s="225">
        <f>[1]Noon!AR51</f>
        <v>9499.8382000000001</v>
      </c>
      <c r="K87" s="225">
        <f t="shared" si="11"/>
        <v>0</v>
      </c>
      <c r="L87" s="225" t="e">
        <f>[1]Noon!#REF!</f>
        <v>#REF!</v>
      </c>
      <c r="M87" s="245"/>
      <c r="N87" s="246" t="e">
        <f>[1]GAS!L53</f>
        <v>#VALUE!</v>
      </c>
      <c r="O87" s="246">
        <f>[1]GAS!V53</f>
        <v>0</v>
      </c>
      <c r="P87" s="246" t="e">
        <f>[1]GAS!Y53</f>
        <v>#VALUE!</v>
      </c>
      <c r="Q87" s="265" t="e">
        <f t="shared" si="5"/>
        <v>#VALUE!</v>
      </c>
      <c r="R87" s="266"/>
      <c r="S87" s="265" t="e">
        <f t="shared" si="2"/>
        <v>#VALUE!</v>
      </c>
      <c r="T87" s="246">
        <f>[1]Noon!AN51</f>
        <v>0</v>
      </c>
      <c r="U87" s="249" t="s">
        <v>299</v>
      </c>
      <c r="V87" s="249"/>
      <c r="W87" s="249"/>
      <c r="X87" s="249"/>
      <c r="Y87" s="249">
        <f>[1]Noon!AO51</f>
        <v>0</v>
      </c>
      <c r="Z87" s="249" t="s">
        <v>299</v>
      </c>
      <c r="AA87" s="249"/>
      <c r="AB87" s="249"/>
      <c r="AC87" s="249"/>
      <c r="AD87" s="249">
        <v>0</v>
      </c>
      <c r="AE87" s="249" t="s">
        <v>299</v>
      </c>
      <c r="AF87" s="249"/>
      <c r="AG87" s="249"/>
      <c r="AH87" s="249"/>
      <c r="AI87" s="249">
        <f>[1]Noon!AL51</f>
        <v>0</v>
      </c>
      <c r="AJ87" s="249" t="s">
        <v>299</v>
      </c>
      <c r="AK87" s="249">
        <f t="shared" si="12"/>
        <v>0</v>
      </c>
      <c r="AL87" s="249">
        <f t="shared" si="12"/>
        <v>0</v>
      </c>
      <c r="AM87" s="249">
        <f t="shared" si="12"/>
        <v>0</v>
      </c>
      <c r="AN87" s="250">
        <f>[1]Noon!AM51</f>
        <v>0</v>
      </c>
      <c r="AO87" s="250">
        <v>0</v>
      </c>
      <c r="AP87" s="250">
        <f>[1]Noon!AP51</f>
        <v>0</v>
      </c>
      <c r="AQ87" s="269"/>
      <c r="AR87" s="235"/>
      <c r="AS87" s="235"/>
      <c r="AT87" s="236"/>
      <c r="AU87" s="235"/>
      <c r="AV87" s="235"/>
      <c r="AW87" s="236"/>
      <c r="AX87" s="235"/>
      <c r="AY87" s="235"/>
      <c r="AZ87" s="236"/>
      <c r="BA87" s="235"/>
      <c r="BB87" s="235"/>
      <c r="BC87" s="236"/>
      <c r="BD87" s="237"/>
      <c r="BE87" s="238"/>
      <c r="BF87" s="237"/>
      <c r="BG87" s="238"/>
      <c r="BH87" s="258"/>
      <c r="BI87" s="259"/>
      <c r="BJ87" s="258"/>
      <c r="BK87" s="260"/>
      <c r="BL87" s="448"/>
      <c r="BM87" s="449"/>
      <c r="BN87" s="268"/>
      <c r="BO87" s="243"/>
      <c r="BP87" s="150"/>
    </row>
    <row r="88" spans="2:68" s="110" customFormat="1" ht="24.95" customHeight="1">
      <c r="B88" s="220">
        <f>[1]Noon!C52</f>
        <v>0</v>
      </c>
      <c r="C88" s="221">
        <f>[1]Noon!D52</f>
        <v>0</v>
      </c>
      <c r="D88" s="292" t="str">
        <f>[1]Noon!A52</f>
        <v>At Sea drifting</v>
      </c>
      <c r="E88" s="222">
        <f t="shared" si="6"/>
        <v>0</v>
      </c>
      <c r="F88" s="222">
        <f t="shared" si="7"/>
        <v>0</v>
      </c>
      <c r="G88" s="222">
        <f t="shared" si="8"/>
        <v>0</v>
      </c>
      <c r="H88" s="223">
        <f t="shared" si="9"/>
        <v>0</v>
      </c>
      <c r="I88" s="267" t="e">
        <f t="shared" si="10"/>
        <v>#VALUE!</v>
      </c>
      <c r="J88" s="225">
        <f>[1]Noon!AR52</f>
        <v>9499.8382000000001</v>
      </c>
      <c r="K88" s="225">
        <f t="shared" si="11"/>
        <v>0</v>
      </c>
      <c r="L88" s="225" t="e">
        <f>[1]Noon!#REF!</f>
        <v>#REF!</v>
      </c>
      <c r="M88" s="245"/>
      <c r="N88" s="246" t="e">
        <f>[1]GAS!L54</f>
        <v>#VALUE!</v>
      </c>
      <c r="O88" s="246">
        <f>[1]GAS!V54</f>
        <v>0</v>
      </c>
      <c r="P88" s="246" t="e">
        <f>[1]GAS!Y54</f>
        <v>#VALUE!</v>
      </c>
      <c r="Q88" s="265" t="e">
        <f t="shared" si="5"/>
        <v>#VALUE!</v>
      </c>
      <c r="R88" s="266"/>
      <c r="S88" s="265" t="e">
        <f t="shared" si="2"/>
        <v>#VALUE!</v>
      </c>
      <c r="T88" s="246">
        <f>[1]Noon!AN52</f>
        <v>0</v>
      </c>
      <c r="U88" s="249" t="s">
        <v>299</v>
      </c>
      <c r="V88" s="249"/>
      <c r="W88" s="249"/>
      <c r="X88" s="249"/>
      <c r="Y88" s="249">
        <f>[1]Noon!AO52</f>
        <v>0</v>
      </c>
      <c r="Z88" s="249" t="s">
        <v>299</v>
      </c>
      <c r="AA88" s="249"/>
      <c r="AB88" s="249"/>
      <c r="AC88" s="249"/>
      <c r="AD88" s="249">
        <v>0</v>
      </c>
      <c r="AE88" s="249" t="s">
        <v>299</v>
      </c>
      <c r="AF88" s="249"/>
      <c r="AG88" s="249"/>
      <c r="AH88" s="249"/>
      <c r="AI88" s="249">
        <f>[1]Noon!AL52</f>
        <v>0</v>
      </c>
      <c r="AJ88" s="249" t="s">
        <v>299</v>
      </c>
      <c r="AK88" s="249">
        <f t="shared" si="12"/>
        <v>0</v>
      </c>
      <c r="AL88" s="249">
        <f t="shared" si="12"/>
        <v>0</v>
      </c>
      <c r="AM88" s="249">
        <f t="shared" si="12"/>
        <v>0</v>
      </c>
      <c r="AN88" s="250">
        <f>[1]Noon!AM52</f>
        <v>0</v>
      </c>
      <c r="AO88" s="250">
        <v>0</v>
      </c>
      <c r="AP88" s="250">
        <f>[1]Noon!AP52</f>
        <v>0</v>
      </c>
      <c r="AQ88" s="269"/>
      <c r="AR88" s="235"/>
      <c r="AS88" s="235"/>
      <c r="AT88" s="236"/>
      <c r="AU88" s="235"/>
      <c r="AV88" s="235"/>
      <c r="AW88" s="236"/>
      <c r="AX88" s="235"/>
      <c r="AY88" s="235"/>
      <c r="AZ88" s="236"/>
      <c r="BA88" s="235"/>
      <c r="BB88" s="235"/>
      <c r="BC88" s="236"/>
      <c r="BD88" s="237"/>
      <c r="BE88" s="238"/>
      <c r="BF88" s="237"/>
      <c r="BG88" s="238"/>
      <c r="BH88" s="258"/>
      <c r="BI88" s="259"/>
      <c r="BJ88" s="258"/>
      <c r="BK88" s="260"/>
      <c r="BL88" s="255"/>
      <c r="BM88" s="256"/>
      <c r="BN88" s="268"/>
      <c r="BO88" s="243"/>
      <c r="BP88" s="150"/>
    </row>
    <row r="89" spans="2:68" s="110" customFormat="1" ht="24.95" customHeight="1">
      <c r="B89" s="220">
        <f>[1]Noon!C53</f>
        <v>0</v>
      </c>
      <c r="C89" s="221">
        <f>[1]Noon!D53</f>
        <v>0</v>
      </c>
      <c r="D89" s="292" t="str">
        <f>[1]Noon!A53</f>
        <v>Standby</v>
      </c>
      <c r="E89" s="222">
        <f t="shared" si="6"/>
        <v>0</v>
      </c>
      <c r="F89" s="222">
        <f t="shared" si="7"/>
        <v>0</v>
      </c>
      <c r="G89" s="222">
        <f t="shared" si="8"/>
        <v>0</v>
      </c>
      <c r="H89" s="223">
        <f t="shared" si="9"/>
        <v>0</v>
      </c>
      <c r="I89" s="267" t="e">
        <f t="shared" si="10"/>
        <v>#VALUE!</v>
      </c>
      <c r="J89" s="225">
        <f>[1]Noon!AR53</f>
        <v>9499.8382000000001</v>
      </c>
      <c r="K89" s="225">
        <f t="shared" si="11"/>
        <v>0</v>
      </c>
      <c r="L89" s="225" t="e">
        <f>[1]Noon!#REF!</f>
        <v>#REF!</v>
      </c>
      <c r="M89" s="245"/>
      <c r="N89" s="246" t="e">
        <f>[1]GAS!L55</f>
        <v>#VALUE!</v>
      </c>
      <c r="O89" s="246">
        <f>[1]GAS!V55</f>
        <v>0</v>
      </c>
      <c r="P89" s="246" t="e">
        <f>[1]GAS!Y55</f>
        <v>#VALUE!</v>
      </c>
      <c r="Q89" s="265" t="e">
        <f t="shared" si="5"/>
        <v>#VALUE!</v>
      </c>
      <c r="R89" s="266"/>
      <c r="S89" s="265" t="e">
        <f t="shared" si="2"/>
        <v>#VALUE!</v>
      </c>
      <c r="T89" s="246">
        <f>[1]Noon!AN53</f>
        <v>0</v>
      </c>
      <c r="U89" s="249" t="s">
        <v>299</v>
      </c>
      <c r="V89" s="249"/>
      <c r="W89" s="249"/>
      <c r="X89" s="249"/>
      <c r="Y89" s="249">
        <f>[1]Noon!AO53</f>
        <v>0</v>
      </c>
      <c r="Z89" s="249" t="s">
        <v>299</v>
      </c>
      <c r="AA89" s="249"/>
      <c r="AB89" s="249"/>
      <c r="AC89" s="249"/>
      <c r="AD89" s="249">
        <v>0</v>
      </c>
      <c r="AE89" s="249" t="s">
        <v>299</v>
      </c>
      <c r="AF89" s="249"/>
      <c r="AG89" s="249"/>
      <c r="AH89" s="249"/>
      <c r="AI89" s="249">
        <f>[1]Noon!AL53</f>
        <v>0</v>
      </c>
      <c r="AJ89" s="249" t="s">
        <v>299</v>
      </c>
      <c r="AK89" s="249">
        <f t="shared" si="12"/>
        <v>0</v>
      </c>
      <c r="AL89" s="249">
        <f t="shared" si="12"/>
        <v>0</v>
      </c>
      <c r="AM89" s="249">
        <f t="shared" si="12"/>
        <v>0</v>
      </c>
      <c r="AN89" s="250">
        <f>[1]Noon!AM53</f>
        <v>0</v>
      </c>
      <c r="AO89" s="250">
        <v>0</v>
      </c>
      <c r="AP89" s="250">
        <f>[1]Noon!AP53</f>
        <v>0</v>
      </c>
      <c r="AQ89" s="269"/>
      <c r="AR89" s="235"/>
      <c r="AS89" s="235"/>
      <c r="AT89" s="236"/>
      <c r="AU89" s="235"/>
      <c r="AV89" s="235"/>
      <c r="AW89" s="236"/>
      <c r="AX89" s="235"/>
      <c r="AY89" s="235"/>
      <c r="AZ89" s="236"/>
      <c r="BA89" s="235"/>
      <c r="BB89" s="235"/>
      <c r="BC89" s="236"/>
      <c r="BD89" s="237"/>
      <c r="BE89" s="238"/>
      <c r="BF89" s="237"/>
      <c r="BG89" s="238"/>
      <c r="BH89" s="258"/>
      <c r="BI89" s="259"/>
      <c r="BJ89" s="258"/>
      <c r="BK89" s="260"/>
      <c r="BL89" s="255"/>
      <c r="BM89" s="256"/>
      <c r="BN89" s="268"/>
      <c r="BO89" s="243"/>
      <c r="BP89" s="150"/>
    </row>
    <row r="90" spans="2:68" s="110" customFormat="1" ht="24.95" customHeight="1">
      <c r="B90" s="220">
        <f>[1]Noon!C54</f>
        <v>0</v>
      </c>
      <c r="C90" s="221">
        <f>[1]Noon!D54</f>
        <v>0</v>
      </c>
      <c r="D90" s="292" t="str">
        <f>[1]Noon!A54</f>
        <v>Standby</v>
      </c>
      <c r="E90" s="222">
        <f t="shared" si="6"/>
        <v>0</v>
      </c>
      <c r="F90" s="222">
        <f t="shared" si="7"/>
        <v>0</v>
      </c>
      <c r="G90" s="222">
        <f t="shared" si="8"/>
        <v>0</v>
      </c>
      <c r="H90" s="223">
        <f t="shared" si="9"/>
        <v>0</v>
      </c>
      <c r="I90" s="267" t="e">
        <f t="shared" si="10"/>
        <v>#VALUE!</v>
      </c>
      <c r="J90" s="225">
        <f>[1]Noon!AR54</f>
        <v>9499.8382000000001</v>
      </c>
      <c r="K90" s="225">
        <f t="shared" si="11"/>
        <v>0</v>
      </c>
      <c r="L90" s="225" t="e">
        <f>[1]Noon!#REF!</f>
        <v>#REF!</v>
      </c>
      <c r="M90" s="245"/>
      <c r="N90" s="246" t="e">
        <f>[1]GAS!L56</f>
        <v>#VALUE!</v>
      </c>
      <c r="O90" s="246">
        <f>[1]GAS!V56</f>
        <v>0</v>
      </c>
      <c r="P90" s="246" t="e">
        <f>[1]GAS!Y56</f>
        <v>#VALUE!</v>
      </c>
      <c r="Q90" s="265" t="e">
        <f t="shared" si="5"/>
        <v>#VALUE!</v>
      </c>
      <c r="R90" s="266"/>
      <c r="S90" s="265" t="e">
        <f t="shared" si="2"/>
        <v>#VALUE!</v>
      </c>
      <c r="T90" s="246">
        <f>[1]Noon!AN54</f>
        <v>0</v>
      </c>
      <c r="U90" s="249" t="s">
        <v>299</v>
      </c>
      <c r="V90" s="249"/>
      <c r="W90" s="249"/>
      <c r="X90" s="249"/>
      <c r="Y90" s="249">
        <f>[1]Noon!AO54</f>
        <v>0</v>
      </c>
      <c r="Z90" s="249" t="s">
        <v>299</v>
      </c>
      <c r="AA90" s="249"/>
      <c r="AB90" s="249"/>
      <c r="AC90" s="249"/>
      <c r="AD90" s="249">
        <v>0</v>
      </c>
      <c r="AE90" s="249" t="s">
        <v>299</v>
      </c>
      <c r="AF90" s="249"/>
      <c r="AG90" s="249"/>
      <c r="AH90" s="249"/>
      <c r="AI90" s="249">
        <f>[1]Noon!AL54</f>
        <v>0</v>
      </c>
      <c r="AJ90" s="249" t="s">
        <v>299</v>
      </c>
      <c r="AK90" s="249">
        <f t="shared" si="12"/>
        <v>0</v>
      </c>
      <c r="AL90" s="249">
        <f t="shared" si="12"/>
        <v>0</v>
      </c>
      <c r="AM90" s="249">
        <f t="shared" si="12"/>
        <v>0</v>
      </c>
      <c r="AN90" s="250">
        <f>[1]Noon!AM54</f>
        <v>0</v>
      </c>
      <c r="AO90" s="250">
        <v>0</v>
      </c>
      <c r="AP90" s="250">
        <f>[1]Noon!AP54</f>
        <v>0</v>
      </c>
      <c r="AQ90" s="269"/>
      <c r="AR90" s="235"/>
      <c r="AS90" s="235"/>
      <c r="AT90" s="236"/>
      <c r="AU90" s="235"/>
      <c r="AV90" s="235"/>
      <c r="AW90" s="236"/>
      <c r="AX90" s="235"/>
      <c r="AY90" s="235"/>
      <c r="AZ90" s="236"/>
      <c r="BA90" s="235"/>
      <c r="BB90" s="235"/>
      <c r="BC90" s="236"/>
      <c r="BD90" s="237"/>
      <c r="BE90" s="238"/>
      <c r="BF90" s="237"/>
      <c r="BG90" s="238"/>
      <c r="BH90" s="258"/>
      <c r="BI90" s="259"/>
      <c r="BJ90" s="258"/>
      <c r="BK90" s="260"/>
      <c r="BL90" s="255"/>
      <c r="BM90" s="256"/>
      <c r="BN90" s="268"/>
      <c r="BO90" s="243"/>
      <c r="BP90" s="150"/>
    </row>
    <row r="91" spans="2:68" s="110" customFormat="1" ht="24.95" customHeight="1">
      <c r="B91" s="220">
        <f>[1]Noon!C55</f>
        <v>0</v>
      </c>
      <c r="C91" s="221">
        <f>[1]Noon!D55</f>
        <v>0</v>
      </c>
      <c r="D91" s="292" t="str">
        <f>[1]Noon!A55</f>
        <v>Standby</v>
      </c>
      <c r="E91" s="222">
        <f t="shared" si="6"/>
        <v>0</v>
      </c>
      <c r="F91" s="222">
        <f t="shared" si="7"/>
        <v>0</v>
      </c>
      <c r="G91" s="222">
        <f t="shared" si="8"/>
        <v>0</v>
      </c>
      <c r="H91" s="223">
        <f t="shared" si="9"/>
        <v>0</v>
      </c>
      <c r="I91" s="267" t="e">
        <f t="shared" si="10"/>
        <v>#VALUE!</v>
      </c>
      <c r="J91" s="225">
        <f>[1]Noon!AR55</f>
        <v>9499.8382000000001</v>
      </c>
      <c r="K91" s="225">
        <f t="shared" si="11"/>
        <v>0</v>
      </c>
      <c r="L91" s="225" t="e">
        <f>[1]Noon!#REF!</f>
        <v>#REF!</v>
      </c>
      <c r="M91" s="245"/>
      <c r="N91" s="246" t="e">
        <f>[1]GAS!L57</f>
        <v>#VALUE!</v>
      </c>
      <c r="O91" s="246">
        <f>[1]GAS!V57</f>
        <v>0</v>
      </c>
      <c r="P91" s="246" t="e">
        <f>[1]GAS!Y57</f>
        <v>#VALUE!</v>
      </c>
      <c r="Q91" s="265" t="e">
        <f t="shared" si="5"/>
        <v>#VALUE!</v>
      </c>
      <c r="R91" s="266"/>
      <c r="S91" s="265" t="e">
        <f t="shared" si="2"/>
        <v>#VALUE!</v>
      </c>
      <c r="T91" s="246">
        <f>[1]Noon!AN55</f>
        <v>0</v>
      </c>
      <c r="U91" s="249" t="s">
        <v>299</v>
      </c>
      <c r="V91" s="249"/>
      <c r="W91" s="249"/>
      <c r="X91" s="249"/>
      <c r="Y91" s="249">
        <f>[1]Noon!AO55</f>
        <v>0</v>
      </c>
      <c r="Z91" s="249" t="s">
        <v>299</v>
      </c>
      <c r="AA91" s="249"/>
      <c r="AB91" s="249"/>
      <c r="AC91" s="249"/>
      <c r="AD91" s="249">
        <v>0</v>
      </c>
      <c r="AE91" s="249" t="s">
        <v>299</v>
      </c>
      <c r="AF91" s="249"/>
      <c r="AG91" s="249"/>
      <c r="AH91" s="249"/>
      <c r="AI91" s="249">
        <f>[1]Noon!AL55</f>
        <v>0</v>
      </c>
      <c r="AJ91" s="249" t="s">
        <v>299</v>
      </c>
      <c r="AK91" s="249">
        <f t="shared" si="12"/>
        <v>0</v>
      </c>
      <c r="AL91" s="249">
        <f t="shared" si="12"/>
        <v>0</v>
      </c>
      <c r="AM91" s="249">
        <f t="shared" si="12"/>
        <v>0</v>
      </c>
      <c r="AN91" s="250">
        <f>[1]Noon!AM55</f>
        <v>0</v>
      </c>
      <c r="AO91" s="250">
        <v>0</v>
      </c>
      <c r="AP91" s="250">
        <f>[1]Noon!AP55</f>
        <v>0</v>
      </c>
      <c r="AQ91" s="269"/>
      <c r="AR91" s="235"/>
      <c r="AS91" s="235"/>
      <c r="AT91" s="236"/>
      <c r="AU91" s="235"/>
      <c r="AV91" s="235"/>
      <c r="AW91" s="236"/>
      <c r="AX91" s="235"/>
      <c r="AY91" s="235"/>
      <c r="AZ91" s="236"/>
      <c r="BA91" s="235"/>
      <c r="BB91" s="235"/>
      <c r="BC91" s="236"/>
      <c r="BD91" s="237"/>
      <c r="BE91" s="238"/>
      <c r="BF91" s="237"/>
      <c r="BG91" s="238"/>
      <c r="BH91" s="258"/>
      <c r="BI91" s="259"/>
      <c r="BJ91" s="258"/>
      <c r="BK91" s="260"/>
      <c r="BL91" s="255"/>
      <c r="BM91" s="256"/>
      <c r="BN91" s="268"/>
      <c r="BO91" s="243"/>
      <c r="BP91" s="150"/>
    </row>
    <row r="92" spans="2:68" s="110" customFormat="1" ht="24.95" customHeight="1">
      <c r="B92" s="220">
        <f>[1]Noon!C56</f>
        <v>0</v>
      </c>
      <c r="C92" s="221">
        <f>[1]Noon!D56</f>
        <v>0</v>
      </c>
      <c r="D92" s="292" t="str">
        <f>[1]Noon!A56</f>
        <v>Standby</v>
      </c>
      <c r="E92" s="222">
        <f t="shared" si="6"/>
        <v>0</v>
      </c>
      <c r="F92" s="222">
        <f t="shared" si="7"/>
        <v>0</v>
      </c>
      <c r="G92" s="222">
        <f t="shared" si="8"/>
        <v>0</v>
      </c>
      <c r="H92" s="223">
        <f t="shared" si="9"/>
        <v>0</v>
      </c>
      <c r="I92" s="267" t="e">
        <f t="shared" si="10"/>
        <v>#VALUE!</v>
      </c>
      <c r="J92" s="225">
        <f>[1]Noon!AR56</f>
        <v>9499.8382000000001</v>
      </c>
      <c r="K92" s="225">
        <f t="shared" si="11"/>
        <v>0</v>
      </c>
      <c r="L92" s="225" t="e">
        <f>[1]Noon!#REF!</f>
        <v>#REF!</v>
      </c>
      <c r="M92" s="245"/>
      <c r="N92" s="246" t="e">
        <f>[1]GAS!L58</f>
        <v>#VALUE!</v>
      </c>
      <c r="O92" s="246">
        <f>[1]GAS!V58</f>
        <v>0</v>
      </c>
      <c r="P92" s="246" t="e">
        <f>[1]GAS!Y58</f>
        <v>#VALUE!</v>
      </c>
      <c r="Q92" s="265" t="e">
        <f t="shared" si="5"/>
        <v>#VALUE!</v>
      </c>
      <c r="R92" s="266"/>
      <c r="S92" s="265" t="e">
        <f t="shared" si="2"/>
        <v>#VALUE!</v>
      </c>
      <c r="T92" s="246">
        <f>[1]Noon!AN56</f>
        <v>0</v>
      </c>
      <c r="U92" s="249" t="s">
        <v>299</v>
      </c>
      <c r="V92" s="249"/>
      <c r="W92" s="249"/>
      <c r="X92" s="249"/>
      <c r="Y92" s="249">
        <f>[1]Noon!AO56</f>
        <v>0</v>
      </c>
      <c r="Z92" s="249" t="s">
        <v>299</v>
      </c>
      <c r="AA92" s="249"/>
      <c r="AB92" s="249"/>
      <c r="AC92" s="249"/>
      <c r="AD92" s="249">
        <v>0</v>
      </c>
      <c r="AE92" s="249" t="s">
        <v>299</v>
      </c>
      <c r="AF92" s="249"/>
      <c r="AG92" s="249"/>
      <c r="AH92" s="249"/>
      <c r="AI92" s="249">
        <f>[1]Noon!AL56</f>
        <v>0</v>
      </c>
      <c r="AJ92" s="249" t="s">
        <v>299</v>
      </c>
      <c r="AK92" s="249">
        <f t="shared" si="12"/>
        <v>0</v>
      </c>
      <c r="AL92" s="249">
        <f t="shared" si="12"/>
        <v>0</v>
      </c>
      <c r="AM92" s="249">
        <f t="shared" si="12"/>
        <v>0</v>
      </c>
      <c r="AN92" s="250">
        <f>[1]Noon!AM56</f>
        <v>0</v>
      </c>
      <c r="AO92" s="250">
        <v>0</v>
      </c>
      <c r="AP92" s="250">
        <f>[1]Noon!AP56</f>
        <v>0</v>
      </c>
      <c r="AQ92" s="269"/>
      <c r="AR92" s="235"/>
      <c r="AS92" s="235"/>
      <c r="AT92" s="236"/>
      <c r="AU92" s="235"/>
      <c r="AV92" s="235"/>
      <c r="AW92" s="236"/>
      <c r="AX92" s="235"/>
      <c r="AY92" s="235"/>
      <c r="AZ92" s="236"/>
      <c r="BA92" s="235"/>
      <c r="BB92" s="235"/>
      <c r="BC92" s="236"/>
      <c r="BD92" s="237"/>
      <c r="BE92" s="238"/>
      <c r="BF92" s="237"/>
      <c r="BG92" s="238"/>
      <c r="BH92" s="258"/>
      <c r="BI92" s="259"/>
      <c r="BJ92" s="258"/>
      <c r="BK92" s="260"/>
      <c r="BL92" s="255"/>
      <c r="BM92" s="256"/>
      <c r="BN92" s="268"/>
      <c r="BO92" s="243"/>
      <c r="BP92" s="150"/>
    </row>
    <row r="93" spans="2:68" s="110" customFormat="1" ht="24.95" customHeight="1">
      <c r="B93" s="220">
        <f>[1]Noon!C57</f>
        <v>0</v>
      </c>
      <c r="C93" s="221">
        <f>[1]Noon!D57</f>
        <v>0</v>
      </c>
      <c r="D93" s="292" t="str">
        <f>[1]Noon!A57</f>
        <v>Standby</v>
      </c>
      <c r="E93" s="222">
        <f t="shared" si="6"/>
        <v>0</v>
      </c>
      <c r="F93" s="222">
        <f t="shared" si="7"/>
        <v>0</v>
      </c>
      <c r="G93" s="222">
        <f t="shared" si="8"/>
        <v>0</v>
      </c>
      <c r="H93" s="223">
        <f t="shared" si="9"/>
        <v>0</v>
      </c>
      <c r="I93" s="267" t="e">
        <f t="shared" si="10"/>
        <v>#VALUE!</v>
      </c>
      <c r="J93" s="225">
        <f>[1]Noon!AR57</f>
        <v>9499.8382000000001</v>
      </c>
      <c r="K93" s="225">
        <f t="shared" si="11"/>
        <v>0</v>
      </c>
      <c r="L93" s="225" t="e">
        <f>[1]Noon!#REF!</f>
        <v>#REF!</v>
      </c>
      <c r="M93" s="245"/>
      <c r="N93" s="246" t="e">
        <f>[1]GAS!L59</f>
        <v>#VALUE!</v>
      </c>
      <c r="O93" s="246">
        <f>[1]GAS!V59</f>
        <v>0</v>
      </c>
      <c r="P93" s="246" t="e">
        <f>[1]GAS!Y59</f>
        <v>#VALUE!</v>
      </c>
      <c r="Q93" s="265" t="e">
        <f t="shared" si="5"/>
        <v>#VALUE!</v>
      </c>
      <c r="R93" s="266"/>
      <c r="S93" s="265" t="e">
        <f t="shared" si="2"/>
        <v>#VALUE!</v>
      </c>
      <c r="T93" s="246">
        <f>[1]Noon!AN57</f>
        <v>0</v>
      </c>
      <c r="U93" s="249" t="s">
        <v>299</v>
      </c>
      <c r="V93" s="249"/>
      <c r="W93" s="249"/>
      <c r="X93" s="249"/>
      <c r="Y93" s="249">
        <f>[1]Noon!AO57</f>
        <v>0</v>
      </c>
      <c r="Z93" s="249" t="s">
        <v>299</v>
      </c>
      <c r="AA93" s="249"/>
      <c r="AB93" s="249"/>
      <c r="AC93" s="249"/>
      <c r="AD93" s="249">
        <v>0</v>
      </c>
      <c r="AE93" s="249" t="s">
        <v>299</v>
      </c>
      <c r="AF93" s="249"/>
      <c r="AG93" s="249"/>
      <c r="AH93" s="249"/>
      <c r="AI93" s="249">
        <f>[1]Noon!AL57</f>
        <v>0</v>
      </c>
      <c r="AJ93" s="249" t="s">
        <v>299</v>
      </c>
      <c r="AK93" s="249">
        <f t="shared" si="12"/>
        <v>0</v>
      </c>
      <c r="AL93" s="249">
        <f t="shared" si="12"/>
        <v>0</v>
      </c>
      <c r="AM93" s="249">
        <f t="shared" si="12"/>
        <v>0</v>
      </c>
      <c r="AN93" s="250">
        <f>[1]Noon!AM57</f>
        <v>0</v>
      </c>
      <c r="AO93" s="250">
        <v>0</v>
      </c>
      <c r="AP93" s="250">
        <f>[1]Noon!AP57</f>
        <v>0</v>
      </c>
      <c r="AQ93" s="269"/>
      <c r="AR93" s="235"/>
      <c r="AS93" s="235"/>
      <c r="AT93" s="236"/>
      <c r="AU93" s="235"/>
      <c r="AV93" s="235"/>
      <c r="AW93" s="236"/>
      <c r="AX93" s="235"/>
      <c r="AY93" s="235"/>
      <c r="AZ93" s="236"/>
      <c r="BA93" s="235"/>
      <c r="BB93" s="235"/>
      <c r="BC93" s="236"/>
      <c r="BD93" s="237"/>
      <c r="BE93" s="238"/>
      <c r="BF93" s="237"/>
      <c r="BG93" s="238"/>
      <c r="BH93" s="258"/>
      <c r="BI93" s="259"/>
      <c r="BJ93" s="258"/>
      <c r="BK93" s="260"/>
      <c r="BL93" s="255"/>
      <c r="BM93" s="256"/>
      <c r="BN93" s="268"/>
      <c r="BO93" s="243"/>
      <c r="BP93" s="150"/>
    </row>
    <row r="94" spans="2:68" s="110" customFormat="1" ht="24.95" customHeight="1">
      <c r="B94" s="220">
        <f>[1]Noon!C58</f>
        <v>0</v>
      </c>
      <c r="C94" s="221">
        <f>[1]Noon!D58</f>
        <v>0</v>
      </c>
      <c r="D94" s="292" t="str">
        <f>[1]Noon!A58</f>
        <v>Standby</v>
      </c>
      <c r="E94" s="222">
        <f t="shared" si="6"/>
        <v>0</v>
      </c>
      <c r="F94" s="222">
        <f t="shared" si="7"/>
        <v>0</v>
      </c>
      <c r="G94" s="222">
        <f t="shared" si="8"/>
        <v>0</v>
      </c>
      <c r="H94" s="223">
        <f t="shared" si="9"/>
        <v>0</v>
      </c>
      <c r="I94" s="267" t="e">
        <f t="shared" si="10"/>
        <v>#VALUE!</v>
      </c>
      <c r="J94" s="225">
        <f>[1]Noon!AR58</f>
        <v>9499.8382000000001</v>
      </c>
      <c r="K94" s="225">
        <f t="shared" si="11"/>
        <v>0</v>
      </c>
      <c r="L94" s="225" t="e">
        <f>[1]Noon!#REF!</f>
        <v>#REF!</v>
      </c>
      <c r="M94" s="245"/>
      <c r="N94" s="246" t="e">
        <f>[1]GAS!L60</f>
        <v>#VALUE!</v>
      </c>
      <c r="O94" s="246">
        <f>[1]GAS!V60</f>
        <v>0</v>
      </c>
      <c r="P94" s="246" t="e">
        <f>[1]GAS!Y60</f>
        <v>#VALUE!</v>
      </c>
      <c r="Q94" s="265" t="e">
        <f t="shared" si="5"/>
        <v>#VALUE!</v>
      </c>
      <c r="R94" s="266"/>
      <c r="S94" s="265" t="e">
        <f t="shared" si="2"/>
        <v>#VALUE!</v>
      </c>
      <c r="T94" s="246">
        <f>[1]Noon!AN58</f>
        <v>0</v>
      </c>
      <c r="U94" s="249" t="s">
        <v>299</v>
      </c>
      <c r="V94" s="249"/>
      <c r="W94" s="249"/>
      <c r="X94" s="249"/>
      <c r="Y94" s="249">
        <f>[1]Noon!AO58</f>
        <v>0</v>
      </c>
      <c r="Z94" s="249" t="s">
        <v>299</v>
      </c>
      <c r="AA94" s="249"/>
      <c r="AB94" s="249"/>
      <c r="AC94" s="249"/>
      <c r="AD94" s="249">
        <v>0</v>
      </c>
      <c r="AE94" s="249" t="s">
        <v>299</v>
      </c>
      <c r="AF94" s="249"/>
      <c r="AG94" s="249"/>
      <c r="AH94" s="249"/>
      <c r="AI94" s="249">
        <f>[1]Noon!AL58</f>
        <v>0</v>
      </c>
      <c r="AJ94" s="249" t="s">
        <v>299</v>
      </c>
      <c r="AK94" s="249">
        <f t="shared" si="12"/>
        <v>0</v>
      </c>
      <c r="AL94" s="249">
        <f t="shared" si="12"/>
        <v>0</v>
      </c>
      <c r="AM94" s="249">
        <f t="shared" si="12"/>
        <v>0</v>
      </c>
      <c r="AN94" s="250">
        <f>[1]Noon!AM58</f>
        <v>0</v>
      </c>
      <c r="AO94" s="250">
        <v>0</v>
      </c>
      <c r="AP94" s="250">
        <f>[1]Noon!AP58</f>
        <v>0</v>
      </c>
      <c r="AQ94" s="269"/>
      <c r="AR94" s="235"/>
      <c r="AS94" s="235"/>
      <c r="AT94" s="236"/>
      <c r="AU94" s="235"/>
      <c r="AV94" s="235"/>
      <c r="AW94" s="236"/>
      <c r="AX94" s="235"/>
      <c r="AY94" s="235"/>
      <c r="AZ94" s="236"/>
      <c r="BA94" s="235"/>
      <c r="BB94" s="235"/>
      <c r="BC94" s="236"/>
      <c r="BD94" s="237"/>
      <c r="BE94" s="238"/>
      <c r="BF94" s="237"/>
      <c r="BG94" s="238"/>
      <c r="BH94" s="258"/>
      <c r="BI94" s="259"/>
      <c r="BJ94" s="258"/>
      <c r="BK94" s="260"/>
      <c r="BL94" s="255"/>
      <c r="BM94" s="256"/>
      <c r="BN94" s="268"/>
      <c r="BO94" s="243"/>
      <c r="BP94" s="150"/>
    </row>
    <row r="95" spans="2:68" s="110" customFormat="1" ht="24.95" customHeight="1">
      <c r="B95" s="220">
        <f>[1]Noon!C59</f>
        <v>0</v>
      </c>
      <c r="C95" s="221">
        <f>[1]Noon!D59</f>
        <v>0</v>
      </c>
      <c r="D95" s="292" t="str">
        <f>[1]Noon!A59</f>
        <v>Standby</v>
      </c>
      <c r="E95" s="222">
        <f t="shared" si="6"/>
        <v>0</v>
      </c>
      <c r="F95" s="222">
        <f t="shared" si="7"/>
        <v>0</v>
      </c>
      <c r="G95" s="222">
        <f t="shared" si="8"/>
        <v>0</v>
      </c>
      <c r="H95" s="223">
        <f t="shared" si="9"/>
        <v>0</v>
      </c>
      <c r="I95" s="267" t="e">
        <f t="shared" si="10"/>
        <v>#VALUE!</v>
      </c>
      <c r="J95" s="225">
        <f>[1]Noon!AR59</f>
        <v>9499.8382000000001</v>
      </c>
      <c r="K95" s="225">
        <f t="shared" si="11"/>
        <v>0</v>
      </c>
      <c r="L95" s="225" t="e">
        <f>[1]Noon!#REF!</f>
        <v>#REF!</v>
      </c>
      <c r="M95" s="245"/>
      <c r="N95" s="246" t="e">
        <f>[1]GAS!L61</f>
        <v>#VALUE!</v>
      </c>
      <c r="O95" s="246">
        <f>[1]GAS!V61</f>
        <v>0</v>
      </c>
      <c r="P95" s="246" t="e">
        <f>[1]GAS!Y61</f>
        <v>#VALUE!</v>
      </c>
      <c r="Q95" s="265" t="e">
        <f t="shared" si="5"/>
        <v>#VALUE!</v>
      </c>
      <c r="R95" s="266"/>
      <c r="S95" s="265" t="e">
        <f t="shared" si="2"/>
        <v>#VALUE!</v>
      </c>
      <c r="T95" s="246">
        <f>[1]Noon!AN59</f>
        <v>0</v>
      </c>
      <c r="U95" s="249" t="s">
        <v>299</v>
      </c>
      <c r="V95" s="249"/>
      <c r="W95" s="249"/>
      <c r="X95" s="249"/>
      <c r="Y95" s="249">
        <f>[1]Noon!AO59</f>
        <v>0</v>
      </c>
      <c r="Z95" s="249" t="s">
        <v>299</v>
      </c>
      <c r="AA95" s="249"/>
      <c r="AB95" s="249"/>
      <c r="AC95" s="249"/>
      <c r="AD95" s="249">
        <v>0</v>
      </c>
      <c r="AE95" s="249" t="s">
        <v>299</v>
      </c>
      <c r="AF95" s="249"/>
      <c r="AG95" s="249"/>
      <c r="AH95" s="249"/>
      <c r="AI95" s="249">
        <f>[1]Noon!AL59</f>
        <v>0</v>
      </c>
      <c r="AJ95" s="249" t="s">
        <v>299</v>
      </c>
      <c r="AK95" s="249">
        <f t="shared" si="12"/>
        <v>0</v>
      </c>
      <c r="AL95" s="249">
        <f t="shared" si="12"/>
        <v>0</v>
      </c>
      <c r="AM95" s="249">
        <f t="shared" si="12"/>
        <v>0</v>
      </c>
      <c r="AN95" s="250">
        <f>[1]Noon!AM59</f>
        <v>0</v>
      </c>
      <c r="AO95" s="250">
        <v>0</v>
      </c>
      <c r="AP95" s="250">
        <f>[1]Noon!AP59</f>
        <v>0</v>
      </c>
      <c r="AQ95" s="269"/>
      <c r="AR95" s="235"/>
      <c r="AS95" s="235"/>
      <c r="AT95" s="236"/>
      <c r="AU95" s="235"/>
      <c r="AV95" s="235"/>
      <c r="AW95" s="236"/>
      <c r="AX95" s="235"/>
      <c r="AY95" s="235"/>
      <c r="AZ95" s="236"/>
      <c r="BA95" s="235"/>
      <c r="BB95" s="235"/>
      <c r="BC95" s="236"/>
      <c r="BD95" s="237"/>
      <c r="BE95" s="238"/>
      <c r="BF95" s="237"/>
      <c r="BG95" s="238"/>
      <c r="BH95" s="258"/>
      <c r="BI95" s="259"/>
      <c r="BJ95" s="258"/>
      <c r="BK95" s="260"/>
      <c r="BL95" s="255"/>
      <c r="BM95" s="256"/>
      <c r="BN95" s="268"/>
      <c r="BO95" s="243"/>
      <c r="BP95" s="150"/>
    </row>
    <row r="96" spans="2:68" s="110" customFormat="1" ht="24.95" customHeight="1">
      <c r="B96" s="220">
        <f>[1]Noon!C60</f>
        <v>0</v>
      </c>
      <c r="C96" s="221">
        <f>[1]Noon!D60</f>
        <v>0</v>
      </c>
      <c r="D96" s="292" t="str">
        <f>[1]Noon!A60</f>
        <v>Standby</v>
      </c>
      <c r="E96" s="222">
        <f t="shared" si="6"/>
        <v>0</v>
      </c>
      <c r="F96" s="222">
        <f t="shared" si="7"/>
        <v>0</v>
      </c>
      <c r="G96" s="222">
        <f t="shared" si="8"/>
        <v>0</v>
      </c>
      <c r="H96" s="223">
        <f t="shared" si="9"/>
        <v>0</v>
      </c>
      <c r="I96" s="267" t="e">
        <f t="shared" si="10"/>
        <v>#VALUE!</v>
      </c>
      <c r="J96" s="225">
        <f>[1]Noon!AR60</f>
        <v>9499.8382000000001</v>
      </c>
      <c r="K96" s="225">
        <f t="shared" si="11"/>
        <v>0</v>
      </c>
      <c r="L96" s="225" t="e">
        <f>[1]Noon!#REF!</f>
        <v>#REF!</v>
      </c>
      <c r="M96" s="245"/>
      <c r="N96" s="246" t="e">
        <f>[1]GAS!L62</f>
        <v>#VALUE!</v>
      </c>
      <c r="O96" s="246">
        <f>[1]GAS!V62</f>
        <v>0</v>
      </c>
      <c r="P96" s="246" t="e">
        <f>[1]GAS!Y62</f>
        <v>#VALUE!</v>
      </c>
      <c r="Q96" s="265" t="e">
        <f t="shared" si="5"/>
        <v>#VALUE!</v>
      </c>
      <c r="R96" s="266"/>
      <c r="S96" s="265" t="e">
        <f t="shared" si="2"/>
        <v>#VALUE!</v>
      </c>
      <c r="T96" s="246">
        <f>[1]Noon!AN60</f>
        <v>0</v>
      </c>
      <c r="U96" s="249" t="s">
        <v>299</v>
      </c>
      <c r="V96" s="249"/>
      <c r="W96" s="249"/>
      <c r="X96" s="249"/>
      <c r="Y96" s="249">
        <f>[1]Noon!AO60</f>
        <v>0</v>
      </c>
      <c r="Z96" s="249" t="s">
        <v>299</v>
      </c>
      <c r="AA96" s="249"/>
      <c r="AB96" s="249"/>
      <c r="AC96" s="249"/>
      <c r="AD96" s="249">
        <v>0</v>
      </c>
      <c r="AE96" s="249" t="s">
        <v>299</v>
      </c>
      <c r="AF96" s="249"/>
      <c r="AG96" s="249"/>
      <c r="AH96" s="249"/>
      <c r="AI96" s="249">
        <f>[1]Noon!AL60</f>
        <v>0</v>
      </c>
      <c r="AJ96" s="249" t="s">
        <v>299</v>
      </c>
      <c r="AK96" s="249">
        <f t="shared" si="12"/>
        <v>0</v>
      </c>
      <c r="AL96" s="249">
        <f t="shared" si="12"/>
        <v>0</v>
      </c>
      <c r="AM96" s="249">
        <f t="shared" si="12"/>
        <v>0</v>
      </c>
      <c r="AN96" s="250">
        <f>[1]Noon!AM60</f>
        <v>0</v>
      </c>
      <c r="AO96" s="250">
        <v>0</v>
      </c>
      <c r="AP96" s="250">
        <f>[1]Noon!AP60</f>
        <v>0</v>
      </c>
      <c r="AQ96" s="269"/>
      <c r="AR96" s="235"/>
      <c r="AS96" s="235"/>
      <c r="AT96" s="236"/>
      <c r="AU96" s="235"/>
      <c r="AV96" s="235"/>
      <c r="AW96" s="236"/>
      <c r="AX96" s="235"/>
      <c r="AY96" s="235"/>
      <c r="AZ96" s="236"/>
      <c r="BA96" s="235"/>
      <c r="BB96" s="235"/>
      <c r="BC96" s="236"/>
      <c r="BD96" s="237"/>
      <c r="BE96" s="238"/>
      <c r="BF96" s="237"/>
      <c r="BG96" s="238"/>
      <c r="BH96" s="258"/>
      <c r="BI96" s="259"/>
      <c r="BJ96" s="258"/>
      <c r="BK96" s="260"/>
      <c r="BL96" s="255"/>
      <c r="BM96" s="256"/>
      <c r="BN96" s="268"/>
      <c r="BO96" s="243"/>
      <c r="BP96" s="150"/>
    </row>
    <row r="97" spans="2:68" s="110" customFormat="1" ht="24.95" customHeight="1">
      <c r="B97" s="220">
        <f>[1]Noon!C61</f>
        <v>0</v>
      </c>
      <c r="C97" s="221">
        <f>[1]Noon!D61</f>
        <v>0</v>
      </c>
      <c r="D97" s="292" t="str">
        <f>[1]Noon!A61</f>
        <v>Standby</v>
      </c>
      <c r="E97" s="222">
        <f t="shared" si="6"/>
        <v>0</v>
      </c>
      <c r="F97" s="222">
        <f t="shared" si="7"/>
        <v>0</v>
      </c>
      <c r="G97" s="222">
        <f t="shared" si="8"/>
        <v>0</v>
      </c>
      <c r="H97" s="223">
        <f t="shared" si="9"/>
        <v>0</v>
      </c>
      <c r="I97" s="267" t="e">
        <f t="shared" si="10"/>
        <v>#VALUE!</v>
      </c>
      <c r="J97" s="225">
        <f>[1]Noon!AR61</f>
        <v>9499.8382000000001</v>
      </c>
      <c r="K97" s="225">
        <f t="shared" si="11"/>
        <v>0</v>
      </c>
      <c r="L97" s="225" t="e">
        <f>[1]Noon!#REF!</f>
        <v>#REF!</v>
      </c>
      <c r="M97" s="245"/>
      <c r="N97" s="246" t="e">
        <f>[1]GAS!L63</f>
        <v>#VALUE!</v>
      </c>
      <c r="O97" s="246">
        <f>[1]GAS!V63</f>
        <v>0</v>
      </c>
      <c r="P97" s="246" t="e">
        <f>[1]GAS!Y63</f>
        <v>#VALUE!</v>
      </c>
      <c r="Q97" s="265" t="e">
        <f t="shared" si="5"/>
        <v>#VALUE!</v>
      </c>
      <c r="R97" s="266"/>
      <c r="S97" s="265" t="e">
        <f t="shared" si="2"/>
        <v>#VALUE!</v>
      </c>
      <c r="T97" s="246">
        <f>[1]Noon!AN61</f>
        <v>0</v>
      </c>
      <c r="U97" s="249" t="s">
        <v>299</v>
      </c>
      <c r="V97" s="249"/>
      <c r="W97" s="249"/>
      <c r="X97" s="249"/>
      <c r="Y97" s="249">
        <f>[1]Noon!AO61</f>
        <v>0</v>
      </c>
      <c r="Z97" s="249" t="s">
        <v>299</v>
      </c>
      <c r="AA97" s="249"/>
      <c r="AB97" s="249"/>
      <c r="AC97" s="249"/>
      <c r="AD97" s="249">
        <v>0</v>
      </c>
      <c r="AE97" s="249" t="s">
        <v>299</v>
      </c>
      <c r="AF97" s="249"/>
      <c r="AG97" s="249"/>
      <c r="AH97" s="249"/>
      <c r="AI97" s="249">
        <f>[1]Noon!AL61</f>
        <v>0</v>
      </c>
      <c r="AJ97" s="249" t="s">
        <v>299</v>
      </c>
      <c r="AK97" s="249">
        <f t="shared" si="12"/>
        <v>0</v>
      </c>
      <c r="AL97" s="249">
        <f t="shared" si="12"/>
        <v>0</v>
      </c>
      <c r="AM97" s="249">
        <f t="shared" si="12"/>
        <v>0</v>
      </c>
      <c r="AN97" s="250">
        <f>[1]Noon!AM61</f>
        <v>0</v>
      </c>
      <c r="AO97" s="250">
        <v>0</v>
      </c>
      <c r="AP97" s="250">
        <f>[1]Noon!AP61</f>
        <v>0</v>
      </c>
      <c r="AQ97" s="269"/>
      <c r="AR97" s="235"/>
      <c r="AS97" s="235"/>
      <c r="AT97" s="236"/>
      <c r="AU97" s="235"/>
      <c r="AV97" s="235"/>
      <c r="AW97" s="236"/>
      <c r="AX97" s="235"/>
      <c r="AY97" s="235"/>
      <c r="AZ97" s="236"/>
      <c r="BA97" s="235"/>
      <c r="BB97" s="235"/>
      <c r="BC97" s="236"/>
      <c r="BD97" s="237"/>
      <c r="BE97" s="238"/>
      <c r="BF97" s="237"/>
      <c r="BG97" s="238"/>
      <c r="BH97" s="258"/>
      <c r="BI97" s="259"/>
      <c r="BJ97" s="258"/>
      <c r="BK97" s="260"/>
      <c r="BL97" s="255"/>
      <c r="BM97" s="256"/>
      <c r="BN97" s="268"/>
      <c r="BO97" s="243"/>
      <c r="BP97" s="150"/>
    </row>
    <row r="98" spans="2:68" s="110" customFormat="1" ht="24.95" customHeight="1">
      <c r="B98" s="220">
        <f>[1]Noon!C62</f>
        <v>0</v>
      </c>
      <c r="C98" s="221">
        <f>[1]Noon!D62</f>
        <v>0</v>
      </c>
      <c r="D98" s="292" t="str">
        <f>[1]Noon!A62</f>
        <v>Standby</v>
      </c>
      <c r="E98" s="222">
        <f t="shared" si="6"/>
        <v>0</v>
      </c>
      <c r="F98" s="222">
        <f t="shared" si="7"/>
        <v>0</v>
      </c>
      <c r="G98" s="222">
        <f t="shared" si="8"/>
        <v>0</v>
      </c>
      <c r="H98" s="223">
        <f t="shared" si="9"/>
        <v>0</v>
      </c>
      <c r="I98" s="267" t="e">
        <f t="shared" si="10"/>
        <v>#VALUE!</v>
      </c>
      <c r="J98" s="225">
        <f>[1]Noon!AR62</f>
        <v>9499.8382000000001</v>
      </c>
      <c r="K98" s="225">
        <f t="shared" si="11"/>
        <v>0</v>
      </c>
      <c r="L98" s="225" t="e">
        <f>[1]Noon!#REF!</f>
        <v>#REF!</v>
      </c>
      <c r="M98" s="245"/>
      <c r="N98" s="246" t="e">
        <f>[1]GAS!L64</f>
        <v>#VALUE!</v>
      </c>
      <c r="O98" s="246">
        <f>[1]GAS!V64</f>
        <v>0</v>
      </c>
      <c r="P98" s="246" t="e">
        <f>[1]GAS!Y64</f>
        <v>#VALUE!</v>
      </c>
      <c r="Q98" s="265" t="e">
        <f t="shared" si="5"/>
        <v>#VALUE!</v>
      </c>
      <c r="R98" s="266"/>
      <c r="S98" s="265" t="e">
        <f t="shared" si="2"/>
        <v>#VALUE!</v>
      </c>
      <c r="T98" s="246">
        <f>[1]Noon!AN62</f>
        <v>0</v>
      </c>
      <c r="U98" s="249" t="s">
        <v>299</v>
      </c>
      <c r="V98" s="249"/>
      <c r="W98" s="249"/>
      <c r="X98" s="249"/>
      <c r="Y98" s="249">
        <f>[1]Noon!AO62</f>
        <v>0</v>
      </c>
      <c r="Z98" s="249" t="s">
        <v>299</v>
      </c>
      <c r="AA98" s="249"/>
      <c r="AB98" s="249"/>
      <c r="AC98" s="249"/>
      <c r="AD98" s="249">
        <v>0</v>
      </c>
      <c r="AE98" s="249" t="s">
        <v>299</v>
      </c>
      <c r="AF98" s="249"/>
      <c r="AG98" s="249"/>
      <c r="AH98" s="249"/>
      <c r="AI98" s="249">
        <f>[1]Noon!AL62</f>
        <v>0</v>
      </c>
      <c r="AJ98" s="249" t="s">
        <v>299</v>
      </c>
      <c r="AK98" s="249">
        <f t="shared" si="12"/>
        <v>0</v>
      </c>
      <c r="AL98" s="249">
        <f t="shared" si="12"/>
        <v>0</v>
      </c>
      <c r="AM98" s="249">
        <f t="shared" si="12"/>
        <v>0</v>
      </c>
      <c r="AN98" s="250">
        <f>[1]Noon!AM62</f>
        <v>0</v>
      </c>
      <c r="AO98" s="250">
        <v>0</v>
      </c>
      <c r="AP98" s="250">
        <f>[1]Noon!AP62</f>
        <v>0</v>
      </c>
      <c r="AQ98" s="269"/>
      <c r="AR98" s="235"/>
      <c r="AS98" s="235"/>
      <c r="AT98" s="236"/>
      <c r="AU98" s="235"/>
      <c r="AV98" s="235"/>
      <c r="AW98" s="236"/>
      <c r="AX98" s="235"/>
      <c r="AY98" s="235"/>
      <c r="AZ98" s="236"/>
      <c r="BA98" s="235"/>
      <c r="BB98" s="235"/>
      <c r="BC98" s="236"/>
      <c r="BD98" s="237"/>
      <c r="BE98" s="238"/>
      <c r="BF98" s="237"/>
      <c r="BG98" s="238"/>
      <c r="BH98" s="258"/>
      <c r="BI98" s="259"/>
      <c r="BJ98" s="258"/>
      <c r="BK98" s="260"/>
      <c r="BL98" s="255"/>
      <c r="BM98" s="256"/>
      <c r="BN98" s="268"/>
      <c r="BO98" s="243"/>
      <c r="BP98" s="150"/>
    </row>
    <row r="99" spans="2:68" s="110" customFormat="1" ht="24.95" customHeight="1">
      <c r="B99" s="220">
        <f>[1]Noon!C63</f>
        <v>0</v>
      </c>
      <c r="C99" s="221">
        <f>[1]Noon!D63</f>
        <v>0</v>
      </c>
      <c r="D99" s="292" t="str">
        <f>[1]Noon!A63</f>
        <v>Standby</v>
      </c>
      <c r="E99" s="222">
        <f t="shared" si="6"/>
        <v>0</v>
      </c>
      <c r="F99" s="222">
        <f t="shared" si="7"/>
        <v>0</v>
      </c>
      <c r="G99" s="222">
        <f t="shared" si="8"/>
        <v>0</v>
      </c>
      <c r="H99" s="223">
        <f t="shared" si="9"/>
        <v>0</v>
      </c>
      <c r="I99" s="267" t="e">
        <f t="shared" si="10"/>
        <v>#VALUE!</v>
      </c>
      <c r="J99" s="225">
        <f>[1]Noon!AR63</f>
        <v>9499.8382000000001</v>
      </c>
      <c r="K99" s="225">
        <f t="shared" si="11"/>
        <v>0</v>
      </c>
      <c r="L99" s="225" t="e">
        <f>[1]Noon!#REF!</f>
        <v>#REF!</v>
      </c>
      <c r="M99" s="245"/>
      <c r="N99" s="246" t="e">
        <f>[1]GAS!L65</f>
        <v>#VALUE!</v>
      </c>
      <c r="O99" s="246">
        <f>[1]GAS!V65</f>
        <v>0</v>
      </c>
      <c r="P99" s="246" t="e">
        <f>[1]GAS!Y65</f>
        <v>#VALUE!</v>
      </c>
      <c r="Q99" s="265" t="e">
        <f t="shared" si="5"/>
        <v>#VALUE!</v>
      </c>
      <c r="R99" s="266"/>
      <c r="S99" s="265" t="e">
        <f t="shared" si="2"/>
        <v>#VALUE!</v>
      </c>
      <c r="T99" s="246">
        <f>[1]Noon!AN63</f>
        <v>0</v>
      </c>
      <c r="U99" s="249" t="s">
        <v>299</v>
      </c>
      <c r="V99" s="249"/>
      <c r="W99" s="249"/>
      <c r="X99" s="249"/>
      <c r="Y99" s="249">
        <f>[1]Noon!AO63</f>
        <v>0</v>
      </c>
      <c r="Z99" s="249" t="s">
        <v>299</v>
      </c>
      <c r="AA99" s="249"/>
      <c r="AB99" s="249"/>
      <c r="AC99" s="249"/>
      <c r="AD99" s="249">
        <v>0</v>
      </c>
      <c r="AE99" s="249" t="s">
        <v>299</v>
      </c>
      <c r="AF99" s="249"/>
      <c r="AG99" s="249"/>
      <c r="AH99" s="249"/>
      <c r="AI99" s="249">
        <f>[1]Noon!AL63</f>
        <v>0</v>
      </c>
      <c r="AJ99" s="249" t="s">
        <v>299</v>
      </c>
      <c r="AK99" s="249">
        <f t="shared" si="12"/>
        <v>0</v>
      </c>
      <c r="AL99" s="249">
        <f t="shared" si="12"/>
        <v>0</v>
      </c>
      <c r="AM99" s="249">
        <f t="shared" si="12"/>
        <v>0</v>
      </c>
      <c r="AN99" s="250">
        <f>[1]Noon!AM63</f>
        <v>0</v>
      </c>
      <c r="AO99" s="250">
        <v>0</v>
      </c>
      <c r="AP99" s="250">
        <f>[1]Noon!AP63</f>
        <v>0</v>
      </c>
      <c r="AQ99" s="269"/>
      <c r="AR99" s="235"/>
      <c r="AS99" s="235"/>
      <c r="AT99" s="236"/>
      <c r="AU99" s="235"/>
      <c r="AV99" s="235"/>
      <c r="AW99" s="236"/>
      <c r="AX99" s="235"/>
      <c r="AY99" s="235"/>
      <c r="AZ99" s="236"/>
      <c r="BA99" s="235"/>
      <c r="BB99" s="235"/>
      <c r="BC99" s="236"/>
      <c r="BD99" s="237"/>
      <c r="BE99" s="238"/>
      <c r="BF99" s="237"/>
      <c r="BG99" s="238"/>
      <c r="BH99" s="258"/>
      <c r="BI99" s="259"/>
      <c r="BJ99" s="258"/>
      <c r="BK99" s="260"/>
      <c r="BL99" s="255"/>
      <c r="BM99" s="256"/>
      <c r="BN99" s="268"/>
      <c r="BO99" s="243"/>
      <c r="BP99" s="150"/>
    </row>
    <row r="100" spans="2:68" s="110" customFormat="1" ht="24.95" customHeight="1">
      <c r="B100" s="220">
        <f>[1]Noon!C64</f>
        <v>0</v>
      </c>
      <c r="C100" s="221">
        <f>[1]Noon!D64</f>
        <v>0</v>
      </c>
      <c r="D100" s="292" t="str">
        <f>[1]Noon!A64</f>
        <v>Standby</v>
      </c>
      <c r="E100" s="222">
        <f t="shared" si="6"/>
        <v>0</v>
      </c>
      <c r="F100" s="222">
        <f t="shared" si="7"/>
        <v>0</v>
      </c>
      <c r="G100" s="222">
        <f t="shared" si="8"/>
        <v>0</v>
      </c>
      <c r="H100" s="223">
        <f t="shared" si="9"/>
        <v>0</v>
      </c>
      <c r="I100" s="267" t="e">
        <f t="shared" si="10"/>
        <v>#VALUE!</v>
      </c>
      <c r="J100" s="225">
        <f>[1]Noon!AR64</f>
        <v>9499.8382000000001</v>
      </c>
      <c r="K100" s="225">
        <f t="shared" si="11"/>
        <v>0</v>
      </c>
      <c r="L100" s="225" t="e">
        <f>[1]Noon!#REF!</f>
        <v>#REF!</v>
      </c>
      <c r="M100" s="245"/>
      <c r="N100" s="246" t="e">
        <f>[1]GAS!L66</f>
        <v>#VALUE!</v>
      </c>
      <c r="O100" s="246">
        <f>[1]GAS!V66</f>
        <v>0</v>
      </c>
      <c r="P100" s="246" t="e">
        <f>[1]GAS!Y66</f>
        <v>#VALUE!</v>
      </c>
      <c r="Q100" s="265" t="e">
        <f t="shared" si="5"/>
        <v>#VALUE!</v>
      </c>
      <c r="R100" s="266"/>
      <c r="S100" s="265" t="e">
        <f t="shared" si="2"/>
        <v>#VALUE!</v>
      </c>
      <c r="T100" s="246">
        <f>[1]Noon!AN64</f>
        <v>0</v>
      </c>
      <c r="U100" s="249" t="s">
        <v>299</v>
      </c>
      <c r="V100" s="249"/>
      <c r="W100" s="249"/>
      <c r="X100" s="249"/>
      <c r="Y100" s="249">
        <f>[1]Noon!AO64</f>
        <v>0</v>
      </c>
      <c r="Z100" s="249" t="s">
        <v>299</v>
      </c>
      <c r="AA100" s="249"/>
      <c r="AB100" s="249"/>
      <c r="AC100" s="249"/>
      <c r="AD100" s="249">
        <v>0</v>
      </c>
      <c r="AE100" s="249" t="s">
        <v>299</v>
      </c>
      <c r="AF100" s="249"/>
      <c r="AG100" s="249"/>
      <c r="AH100" s="249"/>
      <c r="AI100" s="249">
        <f>[1]Noon!AL64</f>
        <v>0</v>
      </c>
      <c r="AJ100" s="249" t="s">
        <v>299</v>
      </c>
      <c r="AK100" s="249">
        <f t="shared" si="12"/>
        <v>0</v>
      </c>
      <c r="AL100" s="249">
        <f t="shared" si="12"/>
        <v>0</v>
      </c>
      <c r="AM100" s="249">
        <f t="shared" si="12"/>
        <v>0</v>
      </c>
      <c r="AN100" s="250">
        <f>[1]Noon!AM64</f>
        <v>0</v>
      </c>
      <c r="AO100" s="250">
        <v>0</v>
      </c>
      <c r="AP100" s="250">
        <f>[1]Noon!AP64</f>
        <v>0</v>
      </c>
      <c r="AQ100" s="269"/>
      <c r="AR100" s="235"/>
      <c r="AS100" s="235"/>
      <c r="AT100" s="236"/>
      <c r="AU100" s="235"/>
      <c r="AV100" s="235"/>
      <c r="AW100" s="236"/>
      <c r="AX100" s="235"/>
      <c r="AY100" s="235"/>
      <c r="AZ100" s="236"/>
      <c r="BA100" s="235"/>
      <c r="BB100" s="235"/>
      <c r="BC100" s="236"/>
      <c r="BD100" s="237"/>
      <c r="BE100" s="238"/>
      <c r="BF100" s="237"/>
      <c r="BG100" s="238"/>
      <c r="BH100" s="258"/>
      <c r="BI100" s="259"/>
      <c r="BJ100" s="258"/>
      <c r="BK100" s="260"/>
      <c r="BL100" s="255"/>
      <c r="BM100" s="256"/>
      <c r="BN100" s="268"/>
      <c r="BO100" s="243"/>
      <c r="BP100" s="150"/>
    </row>
    <row r="101" spans="2:68" s="110" customFormat="1" ht="24.95" customHeight="1">
      <c r="B101" s="220">
        <f>[1]Noon!C65</f>
        <v>0</v>
      </c>
      <c r="C101" s="221">
        <f>[1]Noon!D65</f>
        <v>0</v>
      </c>
      <c r="D101" s="292" t="str">
        <f>[1]Noon!A65</f>
        <v>Standby</v>
      </c>
      <c r="E101" s="222">
        <f t="shared" si="6"/>
        <v>0</v>
      </c>
      <c r="F101" s="222">
        <f t="shared" si="7"/>
        <v>0</v>
      </c>
      <c r="G101" s="222">
        <f t="shared" si="8"/>
        <v>0</v>
      </c>
      <c r="H101" s="223">
        <f t="shared" si="9"/>
        <v>0</v>
      </c>
      <c r="I101" s="267" t="e">
        <f t="shared" si="10"/>
        <v>#VALUE!</v>
      </c>
      <c r="J101" s="225">
        <f>[1]Noon!AR65</f>
        <v>9499.8382000000001</v>
      </c>
      <c r="K101" s="225">
        <f t="shared" si="11"/>
        <v>0</v>
      </c>
      <c r="L101" s="225" t="e">
        <f>[1]Noon!#REF!</f>
        <v>#REF!</v>
      </c>
      <c r="M101" s="245"/>
      <c r="N101" s="246" t="e">
        <f>[1]GAS!L67</f>
        <v>#VALUE!</v>
      </c>
      <c r="O101" s="246">
        <f>[1]GAS!V67</f>
        <v>0</v>
      </c>
      <c r="P101" s="246" t="e">
        <f>[1]GAS!Y67</f>
        <v>#VALUE!</v>
      </c>
      <c r="Q101" s="265" t="e">
        <f t="shared" si="5"/>
        <v>#VALUE!</v>
      </c>
      <c r="R101" s="266"/>
      <c r="S101" s="265" t="e">
        <f t="shared" si="2"/>
        <v>#VALUE!</v>
      </c>
      <c r="T101" s="246">
        <f>[1]Noon!AN65</f>
        <v>0</v>
      </c>
      <c r="U101" s="249" t="s">
        <v>299</v>
      </c>
      <c r="V101" s="249"/>
      <c r="W101" s="249"/>
      <c r="X101" s="249"/>
      <c r="Y101" s="249">
        <f>[1]Noon!AO65</f>
        <v>0</v>
      </c>
      <c r="Z101" s="249" t="s">
        <v>299</v>
      </c>
      <c r="AA101" s="249"/>
      <c r="AB101" s="249"/>
      <c r="AC101" s="249"/>
      <c r="AD101" s="249">
        <v>0</v>
      </c>
      <c r="AE101" s="249" t="s">
        <v>299</v>
      </c>
      <c r="AF101" s="249"/>
      <c r="AG101" s="249"/>
      <c r="AH101" s="249"/>
      <c r="AI101" s="249">
        <f>[1]Noon!AL65</f>
        <v>0</v>
      </c>
      <c r="AJ101" s="249" t="s">
        <v>299</v>
      </c>
      <c r="AK101" s="249">
        <f t="shared" si="12"/>
        <v>0</v>
      </c>
      <c r="AL101" s="249">
        <f t="shared" si="12"/>
        <v>0</v>
      </c>
      <c r="AM101" s="249">
        <f t="shared" si="12"/>
        <v>0</v>
      </c>
      <c r="AN101" s="250">
        <f>[1]Noon!AM65</f>
        <v>0</v>
      </c>
      <c r="AO101" s="250">
        <v>0</v>
      </c>
      <c r="AP101" s="250">
        <f>[1]Noon!AP65</f>
        <v>0</v>
      </c>
      <c r="AQ101" s="269"/>
      <c r="AR101" s="235"/>
      <c r="AS101" s="235"/>
      <c r="AT101" s="236"/>
      <c r="AU101" s="235"/>
      <c r="AV101" s="235"/>
      <c r="AW101" s="236"/>
      <c r="AX101" s="235"/>
      <c r="AY101" s="235"/>
      <c r="AZ101" s="236"/>
      <c r="BA101" s="235"/>
      <c r="BB101" s="235"/>
      <c r="BC101" s="236"/>
      <c r="BD101" s="237"/>
      <c r="BE101" s="238"/>
      <c r="BF101" s="237"/>
      <c r="BG101" s="238"/>
      <c r="BH101" s="258"/>
      <c r="BI101" s="259"/>
      <c r="BJ101" s="258"/>
      <c r="BK101" s="260"/>
      <c r="BL101" s="255"/>
      <c r="BM101" s="256"/>
      <c r="BN101" s="268"/>
      <c r="BO101" s="243"/>
      <c r="BP101" s="150"/>
    </row>
    <row r="102" spans="2:68" s="110" customFormat="1" ht="24.95" customHeight="1">
      <c r="B102" s="220">
        <f>[1]Noon!C66</f>
        <v>0</v>
      </c>
      <c r="C102" s="221">
        <f>[1]Noon!D66</f>
        <v>0</v>
      </c>
      <c r="D102" s="292" t="str">
        <f>[1]Noon!A66</f>
        <v>Standby</v>
      </c>
      <c r="E102" s="222">
        <f t="shared" si="6"/>
        <v>0</v>
      </c>
      <c r="F102" s="222">
        <f t="shared" si="7"/>
        <v>0</v>
      </c>
      <c r="G102" s="222">
        <f t="shared" si="8"/>
        <v>0</v>
      </c>
      <c r="H102" s="223">
        <f t="shared" si="9"/>
        <v>0</v>
      </c>
      <c r="I102" s="267" t="e">
        <f t="shared" si="10"/>
        <v>#VALUE!</v>
      </c>
      <c r="J102" s="225">
        <f>[1]Noon!AR66</f>
        <v>9499.8382000000001</v>
      </c>
      <c r="K102" s="225">
        <f t="shared" si="11"/>
        <v>0</v>
      </c>
      <c r="L102" s="225" t="e">
        <f>[1]Noon!#REF!</f>
        <v>#REF!</v>
      </c>
      <c r="M102" s="245"/>
      <c r="N102" s="246" t="e">
        <f>[1]GAS!L68</f>
        <v>#VALUE!</v>
      </c>
      <c r="O102" s="246">
        <f>[1]GAS!V68</f>
        <v>0</v>
      </c>
      <c r="P102" s="246" t="e">
        <f>[1]GAS!Y68</f>
        <v>#VALUE!</v>
      </c>
      <c r="Q102" s="265" t="e">
        <f t="shared" si="5"/>
        <v>#VALUE!</v>
      </c>
      <c r="R102" s="266"/>
      <c r="S102" s="265" t="e">
        <f t="shared" si="2"/>
        <v>#VALUE!</v>
      </c>
      <c r="T102" s="246">
        <f>[1]Noon!AN66</f>
        <v>0</v>
      </c>
      <c r="U102" s="249" t="s">
        <v>299</v>
      </c>
      <c r="V102" s="249"/>
      <c r="W102" s="249"/>
      <c r="X102" s="249"/>
      <c r="Y102" s="249">
        <f>[1]Noon!AO66</f>
        <v>0</v>
      </c>
      <c r="Z102" s="249" t="s">
        <v>299</v>
      </c>
      <c r="AA102" s="249"/>
      <c r="AB102" s="249"/>
      <c r="AC102" s="249"/>
      <c r="AD102" s="249">
        <v>0</v>
      </c>
      <c r="AE102" s="249" t="s">
        <v>299</v>
      </c>
      <c r="AF102" s="249"/>
      <c r="AG102" s="249"/>
      <c r="AH102" s="249"/>
      <c r="AI102" s="249">
        <f>[1]Noon!AL66</f>
        <v>0</v>
      </c>
      <c r="AJ102" s="249" t="s">
        <v>299</v>
      </c>
      <c r="AK102" s="249">
        <f t="shared" si="12"/>
        <v>0</v>
      </c>
      <c r="AL102" s="249">
        <f t="shared" si="12"/>
        <v>0</v>
      </c>
      <c r="AM102" s="249">
        <f t="shared" si="12"/>
        <v>0</v>
      </c>
      <c r="AN102" s="250">
        <f>[1]Noon!AM66</f>
        <v>0</v>
      </c>
      <c r="AO102" s="250">
        <v>0</v>
      </c>
      <c r="AP102" s="250">
        <f>[1]Noon!AP66</f>
        <v>0</v>
      </c>
      <c r="AQ102" s="269"/>
      <c r="AR102" s="235"/>
      <c r="AS102" s="235"/>
      <c r="AT102" s="236"/>
      <c r="AU102" s="235"/>
      <c r="AV102" s="235"/>
      <c r="AW102" s="236"/>
      <c r="AX102" s="235"/>
      <c r="AY102" s="235"/>
      <c r="AZ102" s="236"/>
      <c r="BA102" s="235"/>
      <c r="BB102" s="235"/>
      <c r="BC102" s="236"/>
      <c r="BD102" s="237"/>
      <c r="BE102" s="238"/>
      <c r="BF102" s="237"/>
      <c r="BG102" s="238"/>
      <c r="BH102" s="258"/>
      <c r="BI102" s="259"/>
      <c r="BJ102" s="258"/>
      <c r="BK102" s="260"/>
      <c r="BL102" s="255"/>
      <c r="BM102" s="256"/>
      <c r="BN102" s="268"/>
      <c r="BO102" s="243"/>
      <c r="BP102" s="150"/>
    </row>
    <row r="103" spans="2:68" s="110" customFormat="1" ht="24.95" customHeight="1">
      <c r="B103" s="220">
        <f>[1]Noon!C67</f>
        <v>0</v>
      </c>
      <c r="C103" s="221">
        <f>[1]Noon!D67</f>
        <v>0</v>
      </c>
      <c r="D103" s="292" t="str">
        <f>[1]Noon!A67</f>
        <v>Standby</v>
      </c>
      <c r="E103" s="222">
        <f t="shared" si="6"/>
        <v>0</v>
      </c>
      <c r="F103" s="222">
        <f t="shared" si="7"/>
        <v>0</v>
      </c>
      <c r="G103" s="222">
        <f t="shared" si="8"/>
        <v>0</v>
      </c>
      <c r="H103" s="223">
        <f t="shared" si="9"/>
        <v>0</v>
      </c>
      <c r="I103" s="267" t="e">
        <f t="shared" si="10"/>
        <v>#VALUE!</v>
      </c>
      <c r="J103" s="225">
        <f>[1]Noon!AR67</f>
        <v>9499.8382000000001</v>
      </c>
      <c r="K103" s="225">
        <f t="shared" si="11"/>
        <v>0</v>
      </c>
      <c r="L103" s="225" t="e">
        <f>[1]Noon!#REF!</f>
        <v>#REF!</v>
      </c>
      <c r="M103" s="245"/>
      <c r="N103" s="246" t="e">
        <f>[1]GAS!L69</f>
        <v>#VALUE!</v>
      </c>
      <c r="O103" s="246">
        <f>[1]GAS!V69</f>
        <v>0</v>
      </c>
      <c r="P103" s="246" t="e">
        <f>[1]GAS!Y69</f>
        <v>#VALUE!</v>
      </c>
      <c r="Q103" s="265" t="e">
        <f t="shared" si="5"/>
        <v>#VALUE!</v>
      </c>
      <c r="R103" s="266"/>
      <c r="S103" s="265" t="e">
        <f t="shared" si="2"/>
        <v>#VALUE!</v>
      </c>
      <c r="T103" s="246">
        <f>[1]Noon!AN67</f>
        <v>0</v>
      </c>
      <c r="U103" s="249" t="s">
        <v>299</v>
      </c>
      <c r="V103" s="249"/>
      <c r="W103" s="249"/>
      <c r="X103" s="249"/>
      <c r="Y103" s="249">
        <f>[1]Noon!AO67</f>
        <v>0</v>
      </c>
      <c r="Z103" s="249" t="s">
        <v>299</v>
      </c>
      <c r="AA103" s="249"/>
      <c r="AB103" s="249"/>
      <c r="AC103" s="249"/>
      <c r="AD103" s="249">
        <v>0</v>
      </c>
      <c r="AE103" s="249" t="s">
        <v>299</v>
      </c>
      <c r="AF103" s="249"/>
      <c r="AG103" s="249"/>
      <c r="AH103" s="249"/>
      <c r="AI103" s="249">
        <f>[1]Noon!AL67</f>
        <v>0</v>
      </c>
      <c r="AJ103" s="249" t="s">
        <v>299</v>
      </c>
      <c r="AK103" s="249">
        <f t="shared" si="12"/>
        <v>0</v>
      </c>
      <c r="AL103" s="249">
        <f t="shared" si="12"/>
        <v>0</v>
      </c>
      <c r="AM103" s="249">
        <f t="shared" si="12"/>
        <v>0</v>
      </c>
      <c r="AN103" s="250">
        <f>[1]Noon!AM67</f>
        <v>0</v>
      </c>
      <c r="AO103" s="250">
        <v>0</v>
      </c>
      <c r="AP103" s="250">
        <f>[1]Noon!AP67</f>
        <v>0</v>
      </c>
      <c r="AQ103" s="269"/>
      <c r="AR103" s="235"/>
      <c r="AS103" s="235"/>
      <c r="AT103" s="236"/>
      <c r="AU103" s="235"/>
      <c r="AV103" s="235"/>
      <c r="AW103" s="236"/>
      <c r="AX103" s="235"/>
      <c r="AY103" s="235"/>
      <c r="AZ103" s="236"/>
      <c r="BA103" s="235"/>
      <c r="BB103" s="235"/>
      <c r="BC103" s="236"/>
      <c r="BD103" s="237"/>
      <c r="BE103" s="238"/>
      <c r="BF103" s="237"/>
      <c r="BG103" s="238"/>
      <c r="BH103" s="258"/>
      <c r="BI103" s="259"/>
      <c r="BJ103" s="258"/>
      <c r="BK103" s="260"/>
      <c r="BL103" s="255"/>
      <c r="BM103" s="256"/>
      <c r="BN103" s="268"/>
      <c r="BO103" s="243"/>
      <c r="BP103" s="150"/>
    </row>
    <row r="104" spans="2:68" s="110" customFormat="1" ht="24.95" customHeight="1">
      <c r="B104" s="220">
        <f>[1]Noon!C68</f>
        <v>0</v>
      </c>
      <c r="C104" s="221">
        <f>[1]Noon!D68</f>
        <v>0</v>
      </c>
      <c r="D104" s="292" t="str">
        <f>[1]Noon!A68</f>
        <v>Standby</v>
      </c>
      <c r="E104" s="222">
        <f t="shared" si="6"/>
        <v>0</v>
      </c>
      <c r="F104" s="222">
        <f t="shared" si="7"/>
        <v>0</v>
      </c>
      <c r="G104" s="222">
        <f t="shared" si="8"/>
        <v>0</v>
      </c>
      <c r="H104" s="223">
        <f t="shared" si="9"/>
        <v>0</v>
      </c>
      <c r="I104" s="267" t="e">
        <f t="shared" si="10"/>
        <v>#VALUE!</v>
      </c>
      <c r="J104" s="225">
        <f>[1]Noon!AR68</f>
        <v>9499.8382000000001</v>
      </c>
      <c r="K104" s="225">
        <f t="shared" si="11"/>
        <v>0</v>
      </c>
      <c r="L104" s="225" t="e">
        <f>[1]Noon!#REF!</f>
        <v>#REF!</v>
      </c>
      <c r="M104" s="245"/>
      <c r="N104" s="246" t="e">
        <f>[1]GAS!L70</f>
        <v>#VALUE!</v>
      </c>
      <c r="O104" s="246">
        <f>[1]GAS!V70</f>
        <v>0</v>
      </c>
      <c r="P104" s="246" t="e">
        <f>[1]GAS!Y70</f>
        <v>#VALUE!</v>
      </c>
      <c r="Q104" s="265" t="e">
        <f t="shared" si="5"/>
        <v>#VALUE!</v>
      </c>
      <c r="R104" s="266"/>
      <c r="S104" s="265" t="e">
        <f t="shared" si="2"/>
        <v>#VALUE!</v>
      </c>
      <c r="T104" s="246">
        <f>[1]Noon!AN68</f>
        <v>0</v>
      </c>
      <c r="U104" s="249" t="s">
        <v>299</v>
      </c>
      <c r="V104" s="249">
        <f t="shared" ref="V104:X105" si="13">IF($U104=V$39,$T104,0)</f>
        <v>0</v>
      </c>
      <c r="W104" s="249">
        <f t="shared" si="13"/>
        <v>0</v>
      </c>
      <c r="X104" s="249">
        <f t="shared" si="13"/>
        <v>0</v>
      </c>
      <c r="Y104" s="249">
        <f>[1]Noon!AO68</f>
        <v>0</v>
      </c>
      <c r="Z104" s="249" t="s">
        <v>299</v>
      </c>
      <c r="AA104" s="249">
        <f t="shared" ref="AA104:AC105" si="14">IF($Z104=AA$39,$Y104,0)</f>
        <v>0</v>
      </c>
      <c r="AB104" s="249">
        <f t="shared" si="14"/>
        <v>0</v>
      </c>
      <c r="AC104" s="249">
        <f t="shared" si="14"/>
        <v>0</v>
      </c>
      <c r="AD104" s="249">
        <v>0</v>
      </c>
      <c r="AE104" s="249" t="s">
        <v>299</v>
      </c>
      <c r="AF104" s="249">
        <f t="shared" ref="AF104:AH105" si="15">IF($AE104=AF$39,$AD104,0)</f>
        <v>0</v>
      </c>
      <c r="AG104" s="249">
        <f t="shared" si="15"/>
        <v>0</v>
      </c>
      <c r="AH104" s="249">
        <f t="shared" si="15"/>
        <v>0</v>
      </c>
      <c r="AI104" s="249">
        <f>[1]Noon!AL68</f>
        <v>0</v>
      </c>
      <c r="AJ104" s="249" t="s">
        <v>299</v>
      </c>
      <c r="AK104" s="249">
        <f t="shared" si="12"/>
        <v>0</v>
      </c>
      <c r="AL104" s="249">
        <f t="shared" si="12"/>
        <v>0</v>
      </c>
      <c r="AM104" s="249">
        <f t="shared" si="12"/>
        <v>0</v>
      </c>
      <c r="AN104" s="250">
        <f>[1]Noon!AM68</f>
        <v>0</v>
      </c>
      <c r="AO104" s="250">
        <v>0</v>
      </c>
      <c r="AP104" s="250">
        <f>[1]Noon!AP68</f>
        <v>0</v>
      </c>
      <c r="AQ104" s="269"/>
      <c r="AR104" s="235"/>
      <c r="AS104" s="235"/>
      <c r="AT104" s="236"/>
      <c r="AU104" s="235"/>
      <c r="AV104" s="235"/>
      <c r="AW104" s="236"/>
      <c r="AX104" s="235"/>
      <c r="AY104" s="235"/>
      <c r="AZ104" s="236"/>
      <c r="BA104" s="235"/>
      <c r="BB104" s="235"/>
      <c r="BC104" s="236"/>
      <c r="BD104" s="237"/>
      <c r="BE104" s="238"/>
      <c r="BF104" s="237"/>
      <c r="BG104" s="238"/>
      <c r="BH104" s="258"/>
      <c r="BI104" s="259"/>
      <c r="BJ104" s="258"/>
      <c r="BK104" s="260"/>
      <c r="BL104" s="255"/>
      <c r="BM104" s="256"/>
      <c r="BN104" s="268"/>
      <c r="BO104" s="243"/>
      <c r="BP104" s="150"/>
    </row>
    <row r="105" spans="2:68" s="110" customFormat="1" ht="24.95" customHeight="1" thickBot="1">
      <c r="B105" s="220">
        <f>[1]Noon!C69</f>
        <v>0</v>
      </c>
      <c r="C105" s="221">
        <f>[1]Noon!D69</f>
        <v>0</v>
      </c>
      <c r="D105" s="292" t="str">
        <f>[1]Noon!A69</f>
        <v>Standby</v>
      </c>
      <c r="E105" s="222">
        <f t="shared" si="6"/>
        <v>0</v>
      </c>
      <c r="F105" s="222">
        <f t="shared" si="7"/>
        <v>0</v>
      </c>
      <c r="G105" s="222">
        <f t="shared" si="8"/>
        <v>0</v>
      </c>
      <c r="H105" s="223">
        <f t="shared" si="9"/>
        <v>0</v>
      </c>
      <c r="I105" s="267" t="e">
        <f t="shared" si="10"/>
        <v>#VALUE!</v>
      </c>
      <c r="J105" s="225">
        <f>[1]Noon!AR69</f>
        <v>9499.8382000000001</v>
      </c>
      <c r="K105" s="225">
        <f t="shared" si="11"/>
        <v>0</v>
      </c>
      <c r="L105" s="225" t="e">
        <f>[1]Noon!#REF!</f>
        <v>#REF!</v>
      </c>
      <c r="M105" s="245"/>
      <c r="N105" s="246" t="e">
        <f>[1]GAS!L71</f>
        <v>#VALUE!</v>
      </c>
      <c r="O105" s="246">
        <f>[1]GAS!V71</f>
        <v>0</v>
      </c>
      <c r="P105" s="246" t="e">
        <f>[1]GAS!Y71</f>
        <v>#VALUE!</v>
      </c>
      <c r="Q105" s="265" t="e">
        <f t="shared" si="5"/>
        <v>#VALUE!</v>
      </c>
      <c r="R105" s="270"/>
      <c r="S105" s="271" t="e">
        <f t="shared" ref="S105" si="16">IF(Q105="","",Q105+R105)</f>
        <v>#VALUE!</v>
      </c>
      <c r="T105" s="246">
        <f>[1]Noon!AN69</f>
        <v>0</v>
      </c>
      <c r="U105" s="249" t="s">
        <v>299</v>
      </c>
      <c r="V105" s="249">
        <f t="shared" si="13"/>
        <v>0</v>
      </c>
      <c r="W105" s="249">
        <f t="shared" si="13"/>
        <v>0</v>
      </c>
      <c r="X105" s="249">
        <f t="shared" si="13"/>
        <v>0</v>
      </c>
      <c r="Y105" s="249">
        <f>[1]Noon!AO69</f>
        <v>0</v>
      </c>
      <c r="Z105" s="249" t="s">
        <v>299</v>
      </c>
      <c r="AA105" s="249">
        <f t="shared" si="14"/>
        <v>0</v>
      </c>
      <c r="AB105" s="249">
        <f t="shared" si="14"/>
        <v>0</v>
      </c>
      <c r="AC105" s="249">
        <f t="shared" si="14"/>
        <v>0</v>
      </c>
      <c r="AD105" s="249">
        <v>0</v>
      </c>
      <c r="AE105" s="249" t="s">
        <v>299</v>
      </c>
      <c r="AF105" s="249">
        <f t="shared" si="15"/>
        <v>0</v>
      </c>
      <c r="AG105" s="249">
        <f t="shared" si="15"/>
        <v>0</v>
      </c>
      <c r="AH105" s="249">
        <f t="shared" si="15"/>
        <v>0</v>
      </c>
      <c r="AI105" s="249">
        <f>[1]Noon!AL69</f>
        <v>0</v>
      </c>
      <c r="AJ105" s="249" t="s">
        <v>299</v>
      </c>
      <c r="AK105" s="249">
        <f t="shared" si="12"/>
        <v>0</v>
      </c>
      <c r="AL105" s="249">
        <f t="shared" si="12"/>
        <v>0</v>
      </c>
      <c r="AM105" s="249">
        <f t="shared" si="12"/>
        <v>0</v>
      </c>
      <c r="AN105" s="250">
        <f>[1]Noon!AM69</f>
        <v>0</v>
      </c>
      <c r="AO105" s="250">
        <v>0</v>
      </c>
      <c r="AP105" s="250">
        <f>[1]Noon!AP69</f>
        <v>0</v>
      </c>
      <c r="AQ105" s="251"/>
      <c r="AR105" s="235"/>
      <c r="AS105" s="235"/>
      <c r="AT105" s="236"/>
      <c r="AU105" s="235"/>
      <c r="AV105" s="235"/>
      <c r="AW105" s="236"/>
      <c r="AX105" s="235"/>
      <c r="AY105" s="235"/>
      <c r="AZ105" s="236"/>
      <c r="BA105" s="235"/>
      <c r="BB105" s="235"/>
      <c r="BC105" s="236"/>
      <c r="BD105" s="237"/>
      <c r="BE105" s="238"/>
      <c r="BF105" s="237"/>
      <c r="BG105" s="238"/>
      <c r="BH105" s="252"/>
      <c r="BI105" s="253"/>
      <c r="BJ105" s="252"/>
      <c r="BK105" s="254"/>
      <c r="BL105" s="448"/>
      <c r="BM105" s="449"/>
      <c r="BN105" s="257"/>
      <c r="BO105" s="243"/>
      <c r="BP105" s="150"/>
    </row>
    <row r="106" spans="2:68" s="110" customFormat="1" ht="24.95" customHeight="1" thickBot="1">
      <c r="B106" s="272"/>
      <c r="H106" s="450" t="s">
        <v>381</v>
      </c>
      <c r="I106" s="450"/>
      <c r="J106" s="450"/>
      <c r="K106" s="450"/>
      <c r="L106" s="450"/>
      <c r="M106" s="273"/>
      <c r="N106" s="274" t="e">
        <f t="shared" ref="N106:T106" si="17">SUM(N41:N105)</f>
        <v>#VALUE!</v>
      </c>
      <c r="O106" s="275">
        <f t="shared" si="17"/>
        <v>-14285.136430803243</v>
      </c>
      <c r="P106" s="275" t="e">
        <f t="shared" si="17"/>
        <v>#VALUE!</v>
      </c>
      <c r="Q106" s="275" t="e">
        <f t="shared" si="17"/>
        <v>#VALUE!</v>
      </c>
      <c r="R106" s="275">
        <f t="shared" si="17"/>
        <v>0</v>
      </c>
      <c r="S106" s="275" t="e">
        <f t="shared" si="17"/>
        <v>#VALUE!</v>
      </c>
      <c r="T106" s="275">
        <f t="shared" si="17"/>
        <v>-7367.1790000000001</v>
      </c>
      <c r="U106" s="275"/>
      <c r="V106" s="275">
        <f>SUM(V41:V105)</f>
        <v>0</v>
      </c>
      <c r="W106" s="275">
        <f>SUM(W41:W105)</f>
        <v>0</v>
      </c>
      <c r="X106" s="275">
        <f>SUM(X41:X105)</f>
        <v>0</v>
      </c>
      <c r="Y106" s="275">
        <f>SUM(Y41:Y105)</f>
        <v>-1553.6030000000001</v>
      </c>
      <c r="Z106" s="275"/>
      <c r="AA106" s="275">
        <f>SUM(AA41:AA105)</f>
        <v>0</v>
      </c>
      <c r="AB106" s="275">
        <f>SUM(AB41:AB105)</f>
        <v>0</v>
      </c>
      <c r="AC106" s="275">
        <f>SUM(AC41:AC105)</f>
        <v>0</v>
      </c>
      <c r="AD106" s="275">
        <f>SUM(AD41:AD105)</f>
        <v>0</v>
      </c>
      <c r="AE106" s="275"/>
      <c r="AF106" s="275">
        <f>SUM(AF41:AF105)</f>
        <v>0</v>
      </c>
      <c r="AG106" s="275">
        <f>SUM(AG41:AG105)</f>
        <v>0</v>
      </c>
      <c r="AH106" s="275">
        <f>SUM(AH41:AH105)</f>
        <v>0</v>
      </c>
      <c r="AI106" s="275">
        <f>SUM(AI41:AI105)</f>
        <v>-378.29200000000003</v>
      </c>
      <c r="AJ106" s="275"/>
      <c r="AK106" s="275">
        <f>SUM(AK41:AK105)</f>
        <v>0</v>
      </c>
      <c r="AL106" s="275">
        <f>SUM(AL41:AL105)</f>
        <v>0</v>
      </c>
      <c r="AM106" s="275">
        <f>SUM(AM41:AM105)</f>
        <v>0</v>
      </c>
      <c r="AN106" s="250" t="str">
        <f>IF(SUM(V106,AA106,AF106,AK106)=0,"",SUM(V106,AA106,AF106,AK106))</f>
        <v/>
      </c>
      <c r="AO106" s="250" t="str">
        <f t="shared" ref="AO106:AP106" si="18">IF(SUM(W106,AB106,AG106,AL106)=0,"",SUM(W106,AB106,AG106,AL106))</f>
        <v/>
      </c>
      <c r="AP106" s="250" t="str">
        <f t="shared" si="18"/>
        <v/>
      </c>
      <c r="AQ106" s="190"/>
      <c r="AR106" s="191"/>
      <c r="AS106" s="191"/>
      <c r="AT106" s="191"/>
      <c r="AU106" s="191"/>
      <c r="AV106" s="191"/>
      <c r="AW106" s="191"/>
      <c r="AX106" s="191"/>
      <c r="AY106" s="191"/>
      <c r="AZ106" s="191"/>
      <c r="BA106" s="191"/>
      <c r="BB106" s="191"/>
      <c r="BC106" s="191"/>
      <c r="BI106" s="276"/>
      <c r="BO106" s="149"/>
      <c r="BP106" s="150"/>
    </row>
    <row r="107" spans="2:68" s="110" customFormat="1" ht="24.95" customHeight="1" thickBot="1">
      <c r="B107" s="277"/>
      <c r="C107" s="278"/>
      <c r="D107" s="278"/>
      <c r="E107" s="278"/>
      <c r="F107" s="278"/>
      <c r="G107" s="278"/>
      <c r="H107" s="278"/>
      <c r="I107" s="278"/>
      <c r="J107" s="278"/>
      <c r="K107" s="278"/>
      <c r="L107" s="279"/>
      <c r="M107" s="279"/>
      <c r="N107" s="451"/>
      <c r="O107" s="452"/>
      <c r="P107" s="452"/>
      <c r="Q107" s="452"/>
      <c r="R107" s="452"/>
      <c r="S107" s="452"/>
      <c r="T107" s="452"/>
      <c r="U107" s="452"/>
      <c r="V107" s="452"/>
      <c r="W107" s="452"/>
      <c r="X107" s="452"/>
      <c r="Y107" s="452"/>
      <c r="Z107" s="452"/>
      <c r="AA107" s="452"/>
      <c r="AB107" s="452"/>
      <c r="AC107" s="452"/>
      <c r="AD107" s="452"/>
      <c r="AE107" s="452"/>
      <c r="AF107" s="452"/>
      <c r="AG107" s="452"/>
      <c r="AH107" s="452"/>
      <c r="AI107" s="452"/>
      <c r="AJ107" s="452"/>
      <c r="AK107" s="452"/>
      <c r="AL107" s="452"/>
      <c r="AM107" s="452"/>
      <c r="AN107" s="452"/>
      <c r="AO107" s="452"/>
      <c r="AP107" s="453"/>
      <c r="AQ107" s="280"/>
      <c r="AR107" s="281"/>
      <c r="AS107" s="281"/>
      <c r="AT107" s="281"/>
      <c r="AU107" s="281"/>
      <c r="AV107" s="281"/>
      <c r="AW107" s="281"/>
      <c r="AX107" s="281"/>
      <c r="AY107" s="281"/>
      <c r="AZ107" s="281"/>
      <c r="BA107" s="281"/>
      <c r="BB107" s="281"/>
      <c r="BC107" s="281"/>
      <c r="BD107" s="278"/>
      <c r="BE107" s="278"/>
      <c r="BF107" s="278"/>
      <c r="BG107" s="278"/>
      <c r="BH107" s="278"/>
      <c r="BI107" s="282"/>
      <c r="BJ107" s="454" t="s">
        <v>382</v>
      </c>
      <c r="BK107" s="455"/>
      <c r="BL107" s="278"/>
      <c r="BM107" s="278"/>
      <c r="BN107" s="278"/>
      <c r="BO107" s="283"/>
      <c r="BP107" s="284"/>
    </row>
    <row r="108" spans="2:68" s="110" customFormat="1" ht="24.95" customHeight="1">
      <c r="L108" s="285"/>
      <c r="M108" s="285"/>
      <c r="AQ108" s="286"/>
      <c r="AR108" s="276"/>
      <c r="AS108" s="276"/>
      <c r="AT108" s="276"/>
      <c r="AU108" s="276"/>
      <c r="AV108" s="276"/>
      <c r="AW108" s="276"/>
      <c r="AX108" s="276"/>
      <c r="AY108" s="276"/>
      <c r="AZ108" s="276"/>
      <c r="BA108" s="276"/>
      <c r="BB108" s="276"/>
      <c r="BC108" s="276"/>
      <c r="BI108" s="276"/>
      <c r="BO108" s="149"/>
    </row>
    <row r="109" spans="2:68" s="110" customFormat="1" ht="24.95" customHeight="1">
      <c r="L109" s="285"/>
      <c r="M109" s="285"/>
      <c r="AQ109" s="286"/>
      <c r="AR109" s="276"/>
      <c r="AS109" s="276"/>
      <c r="AT109" s="276"/>
      <c r="AU109" s="276"/>
      <c r="AV109" s="276"/>
      <c r="AW109" s="276"/>
      <c r="AX109" s="276"/>
      <c r="AY109" s="276"/>
      <c r="AZ109" s="276"/>
      <c r="BA109" s="276"/>
      <c r="BB109" s="276"/>
      <c r="BC109" s="276"/>
      <c r="BI109" s="276"/>
      <c r="BO109" s="149"/>
    </row>
    <row r="110" spans="2:68" s="110" customFormat="1" ht="24.95" customHeight="1">
      <c r="L110" s="285"/>
      <c r="M110" s="285"/>
      <c r="AQ110" s="286"/>
      <c r="AR110" s="276"/>
      <c r="AS110" s="276"/>
      <c r="AT110" s="276"/>
      <c r="AU110" s="276"/>
      <c r="AV110" s="276"/>
      <c r="AW110" s="276"/>
      <c r="AX110" s="276"/>
      <c r="AY110" s="276"/>
      <c r="AZ110" s="276"/>
      <c r="BA110" s="276"/>
      <c r="BB110" s="276"/>
      <c r="BC110" s="276"/>
      <c r="BI110" s="276"/>
      <c r="BO110" s="149"/>
    </row>
    <row r="111" spans="2:68" s="110" customFormat="1" ht="24.95" customHeight="1">
      <c r="L111" s="285"/>
      <c r="M111" s="285"/>
      <c r="AQ111" s="286"/>
      <c r="AR111" s="276"/>
      <c r="AS111" s="276"/>
      <c r="AT111" s="276"/>
      <c r="AU111" s="276"/>
      <c r="AV111" s="276"/>
      <c r="AW111" s="276"/>
      <c r="AX111" s="276"/>
      <c r="AY111" s="276"/>
      <c r="AZ111" s="276"/>
      <c r="BA111" s="276"/>
      <c r="BB111" s="276"/>
      <c r="BC111" s="276"/>
      <c r="BI111" s="276"/>
      <c r="BO111" s="149"/>
    </row>
    <row r="112" spans="2:68" s="110" customFormat="1" ht="24.95" customHeight="1">
      <c r="K112" s="276"/>
      <c r="L112" s="285"/>
      <c r="M112" s="285"/>
      <c r="AQ112" s="286"/>
      <c r="AR112" s="276"/>
      <c r="AS112" s="276"/>
      <c r="AT112" s="276"/>
      <c r="AU112" s="276"/>
      <c r="AV112" s="276"/>
      <c r="AW112" s="276"/>
      <c r="AX112" s="276"/>
      <c r="AY112" s="276"/>
      <c r="AZ112" s="276"/>
      <c r="BA112" s="276"/>
      <c r="BB112" s="276"/>
      <c r="BC112" s="276"/>
      <c r="BI112" s="276"/>
      <c r="BO112" s="149"/>
    </row>
    <row r="113" spans="12:67" s="110" customFormat="1" ht="24.95" customHeight="1">
      <c r="L113" s="285"/>
      <c r="M113" s="285"/>
      <c r="AQ113" s="286"/>
      <c r="AR113" s="276"/>
      <c r="AS113" s="276"/>
      <c r="AT113" s="276"/>
      <c r="AU113" s="276"/>
      <c r="AV113" s="276"/>
      <c r="AW113" s="276"/>
      <c r="AX113" s="276"/>
      <c r="AY113" s="276"/>
      <c r="AZ113" s="276"/>
      <c r="BA113" s="276"/>
      <c r="BB113" s="276"/>
      <c r="BC113" s="276"/>
      <c r="BI113" s="276"/>
      <c r="BO113" s="149"/>
    </row>
    <row r="114" spans="12:67" s="110" customFormat="1" ht="24.95" customHeight="1">
      <c r="L114" s="285"/>
      <c r="M114" s="285"/>
      <c r="AQ114" s="286"/>
      <c r="AR114" s="276"/>
      <c r="AS114" s="276"/>
      <c r="AT114" s="276"/>
      <c r="AU114" s="276"/>
      <c r="AV114" s="276"/>
      <c r="AW114" s="276"/>
      <c r="AX114" s="276"/>
      <c r="AY114" s="276"/>
      <c r="AZ114" s="276"/>
      <c r="BA114" s="276"/>
      <c r="BB114" s="276"/>
      <c r="BC114" s="276"/>
      <c r="BI114" s="276"/>
      <c r="BO114" s="149"/>
    </row>
  </sheetData>
  <mergeCells count="112">
    <mergeCell ref="BK2:BL2"/>
    <mergeCell ref="BK3:BL3"/>
    <mergeCell ref="P4:T4"/>
    <mergeCell ref="BK4:BL4"/>
    <mergeCell ref="BA5:BJ5"/>
    <mergeCell ref="BK5:BL5"/>
    <mergeCell ref="BI10:BJ10"/>
    <mergeCell ref="J11:L11"/>
    <mergeCell ref="BI11:BJ11"/>
    <mergeCell ref="J12:K12"/>
    <mergeCell ref="BI12:BJ12"/>
    <mergeCell ref="B13:I13"/>
    <mergeCell ref="J13:L13"/>
    <mergeCell ref="BI13:BJ13"/>
    <mergeCell ref="J6:L6"/>
    <mergeCell ref="P6:AO11"/>
    <mergeCell ref="BI6:BJ6"/>
    <mergeCell ref="J7:L7"/>
    <mergeCell ref="BI7:BJ7"/>
    <mergeCell ref="J8:L8"/>
    <mergeCell ref="BI8:BJ8"/>
    <mergeCell ref="J9:L9"/>
    <mergeCell ref="BI9:BJ9"/>
    <mergeCell ref="J10:K10"/>
    <mergeCell ref="BI18:BJ18"/>
    <mergeCell ref="BI19:BJ19"/>
    <mergeCell ref="BI20:BJ20"/>
    <mergeCell ref="BI21:BJ21"/>
    <mergeCell ref="BI22:BJ22"/>
    <mergeCell ref="BI23:BJ23"/>
    <mergeCell ref="B14:H14"/>
    <mergeCell ref="J14:L14"/>
    <mergeCell ref="BI14:BJ14"/>
    <mergeCell ref="BI15:BJ15"/>
    <mergeCell ref="BI16:BJ16"/>
    <mergeCell ref="BI17:BJ17"/>
    <mergeCell ref="AR37:BA37"/>
    <mergeCell ref="BD37:BG37"/>
    <mergeCell ref="BL37:BN37"/>
    <mergeCell ref="BI24:BJ24"/>
    <mergeCell ref="BI25:BJ25"/>
    <mergeCell ref="BI26:BJ26"/>
    <mergeCell ref="BI27:BJ27"/>
    <mergeCell ref="BI28:BJ28"/>
    <mergeCell ref="BI35:BJ35"/>
    <mergeCell ref="T38:U38"/>
    <mergeCell ref="V38:X38"/>
    <mergeCell ref="Y38:Z38"/>
    <mergeCell ref="AA38:AC38"/>
    <mergeCell ref="AD38:AE38"/>
    <mergeCell ref="AF38:AH38"/>
    <mergeCell ref="H37:L37"/>
    <mergeCell ref="N37:S37"/>
    <mergeCell ref="T37:AP37"/>
    <mergeCell ref="BL40:BM40"/>
    <mergeCell ref="BL41:BM41"/>
    <mergeCell ref="BL42:BM42"/>
    <mergeCell ref="BL43:BM43"/>
    <mergeCell ref="BL44:BM44"/>
    <mergeCell ref="BL45:BM45"/>
    <mergeCell ref="AI38:AJ38"/>
    <mergeCell ref="AK38:AM38"/>
    <mergeCell ref="BD38:BE38"/>
    <mergeCell ref="BF38:BG38"/>
    <mergeCell ref="BL38:BM38"/>
    <mergeCell ref="BL39:BM39"/>
    <mergeCell ref="BL52:BM52"/>
    <mergeCell ref="BL53:BM53"/>
    <mergeCell ref="BL54:BM54"/>
    <mergeCell ref="BL55:BM55"/>
    <mergeCell ref="BL56:BM56"/>
    <mergeCell ref="BL57:BM57"/>
    <mergeCell ref="BL46:BM46"/>
    <mergeCell ref="BL47:BM47"/>
    <mergeCell ref="BL48:BM48"/>
    <mergeCell ref="BL49:BM49"/>
    <mergeCell ref="BL50:BM50"/>
    <mergeCell ref="BL51:BM51"/>
    <mergeCell ref="BL64:BM64"/>
    <mergeCell ref="BL65:BM65"/>
    <mergeCell ref="BL66:BM66"/>
    <mergeCell ref="BL67:BM67"/>
    <mergeCell ref="BL68:BM68"/>
    <mergeCell ref="BL69:BM69"/>
    <mergeCell ref="BL58:BM58"/>
    <mergeCell ref="BL59:BM59"/>
    <mergeCell ref="BL60:BM60"/>
    <mergeCell ref="BL61:BM61"/>
    <mergeCell ref="BL62:BM62"/>
    <mergeCell ref="BL63:BM63"/>
    <mergeCell ref="BL76:BM76"/>
    <mergeCell ref="BL77:BM77"/>
    <mergeCell ref="BL78:BM78"/>
    <mergeCell ref="BL79:BM79"/>
    <mergeCell ref="BL80:BM80"/>
    <mergeCell ref="BL81:BM81"/>
    <mergeCell ref="BL70:BM70"/>
    <mergeCell ref="BL71:BM71"/>
    <mergeCell ref="BL72:BM72"/>
    <mergeCell ref="BL73:BM73"/>
    <mergeCell ref="BL74:BM74"/>
    <mergeCell ref="BL75:BM75"/>
    <mergeCell ref="BL105:BM105"/>
    <mergeCell ref="H106:L106"/>
    <mergeCell ref="N107:AP107"/>
    <mergeCell ref="BJ107:BK107"/>
    <mergeCell ref="BL82:BM82"/>
    <mergeCell ref="BL83:BM83"/>
    <mergeCell ref="BL84:BM84"/>
    <mergeCell ref="BL85:BM85"/>
    <mergeCell ref="BL86:BM86"/>
    <mergeCell ref="BL87:BM87"/>
  </mergeCells>
  <conditionalFormatting sqref="BJ41:BJ105">
    <cfRule type="cellIs" dxfId="0" priority="1" operator="greaterThan">
      <formula>5</formula>
    </cfRule>
  </conditionalFormatting>
  <dataValidations count="1">
    <dataValidation type="list" allowBlank="1" showInputMessage="1" showErrorMessage="1" sqref="M14:M25 J15:L25 J26:M35" xr:uid="{64728A65-E181-4372-8AEC-9630F4720BAC}">
      <formula1>$BS$1:$BS$3</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VESLINK </vt:lpstr>
      <vt:lpstr>PAL OPERATION</vt:lpstr>
      <vt:lpstr>PAL CONSUMPTION</vt:lpstr>
      <vt:lpstr>PAL MACHINERY</vt:lpstr>
      <vt:lpstr>TEXT AT SEA</vt:lpstr>
      <vt:lpstr>TEXT AT PORT</vt:lpstr>
      <vt:lpstr>NoonReport-XDF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ORS-CHENGOFF</cp:lastModifiedBy>
  <cp:lastPrinted>2023-10-26T15:48:09Z</cp:lastPrinted>
  <dcterms:created xsi:type="dcterms:W3CDTF">2023-10-10T10:28:48Z</dcterms:created>
  <dcterms:modified xsi:type="dcterms:W3CDTF">2023-10-30T21:33:04Z</dcterms:modified>
</cp:coreProperties>
</file>