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13_ncr:1_{E0596B3E-CBD3-4C1D-A5FE-F0853BC8B7CD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Répartition classe4" sheetId="13" r:id="rId1"/>
    <sheet name="BASE INITIALE" sheetId="1" r:id="rId2"/>
    <sheet name="Formules" sheetId="21" r:id="rId3"/>
    <sheet name="Extraction 10avr23" sheetId="15" r:id="rId4"/>
  </sheets>
  <definedNames>
    <definedName name="_xlnm._FilterDatabase" localSheetId="1" hidden="1">'BASE INITIALE'!$A$1:$V$264</definedName>
    <definedName name="_xlnm._FilterDatabase" localSheetId="3" hidden="1">'Extraction 10avr23'!$A$1:$X$264</definedName>
    <definedName name="Base">'BASE INITIALE'!$A$1:$S$263</definedName>
    <definedName name="BASE1">'BASE INITIALE'!$A$1:$T$264</definedName>
    <definedName name="_xlnm.Print_Titles" localSheetId="1">'BASE INITIALE'!$1:$1</definedName>
    <definedName name="_xlnm.Print_Area" localSheetId="1">'BASE INITIALE'!$A$1:$S$263</definedName>
    <definedName name="_xlnm.Print_Area" localSheetId="0">'Répartition classe4'!$A$1:$W$17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21" l="1" a="1"/>
  <c r="M2" i="21" s="1"/>
  <c r="L2" i="21" a="1"/>
  <c r="L2" i="21" s="1"/>
  <c r="K2" i="21" a="1"/>
  <c r="K2" i="21" s="1"/>
  <c r="J2" i="21" a="1"/>
  <c r="J2" i="21" s="1"/>
  <c r="I2" i="21" a="1"/>
  <c r="I2" i="21" s="1"/>
  <c r="H2" i="21" a="1"/>
  <c r="H2" i="21" s="1"/>
  <c r="G2" i="21" a="1"/>
  <c r="G2" i="21" s="1"/>
  <c r="F2" i="21" a="1"/>
  <c r="F2" i="21" s="1"/>
  <c r="E2" i="21" a="1"/>
  <c r="E2" i="21" s="1"/>
  <c r="C2" i="21" a="1"/>
  <c r="C2" i="21" s="1"/>
  <c r="O1" i="13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" i="1"/>
  <c r="B6" i="13" l="1" a="1"/>
  <c r="B6" i="13" s="1"/>
  <c r="U12" i="13" a="1"/>
  <c r="U12" i="13" s="1"/>
  <c r="D12" i="13" a="1"/>
  <c r="D12" i="13" s="1"/>
  <c r="P12" i="13" a="1"/>
  <c r="P12" i="13" s="1"/>
  <c r="F12" i="13" a="1"/>
  <c r="F12" i="13" s="1"/>
  <c r="Q12" i="13" a="1"/>
  <c r="Q12" i="13" s="1"/>
  <c r="Q11" i="13" a="1"/>
  <c r="Q11" i="13" s="1"/>
  <c r="H12" i="13" a="1"/>
  <c r="H12" i="13" s="1"/>
  <c r="R12" i="13" a="1"/>
  <c r="R12" i="13" s="1"/>
  <c r="C9" i="13" a="1"/>
  <c r="C9" i="13" s="1"/>
  <c r="J12" i="13" a="1"/>
  <c r="J12" i="13" s="1"/>
  <c r="S12" i="13" a="1"/>
  <c r="S12" i="13" s="1"/>
  <c r="B12" i="13" a="1"/>
  <c r="B12" i="13" s="1"/>
  <c r="L12" i="13" a="1"/>
  <c r="L12" i="13" s="1"/>
  <c r="T12" i="13" a="1"/>
  <c r="T12" i="13" s="1"/>
  <c r="C12" i="13" a="1"/>
  <c r="C12" i="13" s="1"/>
  <c r="N12" i="13" a="1"/>
  <c r="N12" i="13" s="1"/>
  <c r="L5" i="13" a="1"/>
  <c r="L5" i="13" s="1"/>
  <c r="F11" i="13" a="1"/>
  <c r="F11" i="13" s="1"/>
  <c r="Q8" i="13" a="1"/>
  <c r="Q8" i="13" s="1"/>
  <c r="F6" i="13" a="1"/>
  <c r="F6" i="13" s="1"/>
  <c r="P5" i="13" a="1"/>
  <c r="P5" i="13" s="1"/>
  <c r="S10" i="13" a="1"/>
  <c r="S10" i="13" s="1"/>
  <c r="F8" i="13" a="1"/>
  <c r="F8" i="13" s="1"/>
  <c r="D5" i="13" a="1"/>
  <c r="D5" i="13" s="1"/>
  <c r="U13" i="13" a="1"/>
  <c r="U13" i="13" s="1"/>
  <c r="J10" i="13" a="1"/>
  <c r="J10" i="13" s="1"/>
  <c r="S7" i="13" a="1"/>
  <c r="S7" i="13" s="1"/>
  <c r="N13" i="13" a="1"/>
  <c r="N13" i="13" s="1"/>
  <c r="U9" i="13" a="1"/>
  <c r="U9" i="13" s="1"/>
  <c r="J7" i="13" a="1"/>
  <c r="J7" i="13" s="1"/>
  <c r="F5" i="13" a="1"/>
  <c r="F5" i="13" s="1"/>
  <c r="C13" i="13" a="1"/>
  <c r="C13" i="13" s="1"/>
  <c r="N9" i="13" a="1"/>
  <c r="N9" i="13" s="1"/>
  <c r="U6" i="13" a="1"/>
  <c r="U6" i="13" s="1"/>
  <c r="D11" i="13" a="1"/>
  <c r="D11" i="13" s="1"/>
  <c r="B9" i="13" a="1"/>
  <c r="B9" i="13" s="1"/>
  <c r="H7" i="13" a="1"/>
  <c r="H7" i="13" s="1"/>
  <c r="H6" i="13" a="1"/>
  <c r="H6" i="13" s="1"/>
  <c r="B13" i="13" a="1"/>
  <c r="B13" i="13" s="1"/>
  <c r="T9" i="13" a="1"/>
  <c r="T9" i="13" s="1"/>
  <c r="T6" i="13" a="1"/>
  <c r="T6" i="13" s="1"/>
  <c r="H5" i="13" a="1"/>
  <c r="H5" i="13" s="1"/>
  <c r="Q5" i="13" a="1"/>
  <c r="Q5" i="13" s="1"/>
  <c r="S13" i="13" a="1"/>
  <c r="S13" i="13" s="1"/>
  <c r="J13" i="13" a="1"/>
  <c r="J13" i="13" s="1"/>
  <c r="U11" i="13" a="1"/>
  <c r="U11" i="13" s="1"/>
  <c r="N11" i="13" a="1"/>
  <c r="N11" i="13" s="1"/>
  <c r="C11" i="13" a="1"/>
  <c r="C11" i="13" s="1"/>
  <c r="Q10" i="13" a="1"/>
  <c r="Q10" i="13" s="1"/>
  <c r="F10" i="13" a="1"/>
  <c r="F10" i="13" s="1"/>
  <c r="S9" i="13" a="1"/>
  <c r="S9" i="13" s="1"/>
  <c r="J9" i="13" a="1"/>
  <c r="J9" i="13" s="1"/>
  <c r="U8" i="13" a="1"/>
  <c r="U8" i="13" s="1"/>
  <c r="N8" i="13" a="1"/>
  <c r="N8" i="13" s="1"/>
  <c r="C8" i="13" a="1"/>
  <c r="C8" i="13" s="1"/>
  <c r="Q7" i="13" a="1"/>
  <c r="Q7" i="13" s="1"/>
  <c r="F7" i="13" a="1"/>
  <c r="F7" i="13" s="1"/>
  <c r="R6" i="13" a="1"/>
  <c r="R6" i="13" s="1"/>
  <c r="C6" i="13" a="1"/>
  <c r="C6" i="13" s="1"/>
  <c r="L13" i="13" a="1"/>
  <c r="L13" i="13" s="1"/>
  <c r="H10" i="13" a="1"/>
  <c r="H10" i="13" s="1"/>
  <c r="D8" i="13" a="1"/>
  <c r="D8" i="13" s="1"/>
  <c r="S5" i="13" a="1"/>
  <c r="S5" i="13" s="1"/>
  <c r="T11" i="13" a="1"/>
  <c r="T11" i="13" s="1"/>
  <c r="B11" i="13" a="1"/>
  <c r="B11" i="13" s="1"/>
  <c r="P10" i="13" a="1"/>
  <c r="P10" i="13" s="1"/>
  <c r="D10" i="13" a="1"/>
  <c r="D10" i="13" s="1"/>
  <c r="R9" i="13" a="1"/>
  <c r="R9" i="13" s="1"/>
  <c r="H9" i="13" a="1"/>
  <c r="H9" i="13" s="1"/>
  <c r="T8" i="13" a="1"/>
  <c r="T8" i="13" s="1"/>
  <c r="L8" i="13" a="1"/>
  <c r="L8" i="13" s="1"/>
  <c r="B8" i="13" a="1"/>
  <c r="B8" i="13" s="1"/>
  <c r="P7" i="13" a="1"/>
  <c r="P7" i="13" s="1"/>
  <c r="D7" i="13" a="1"/>
  <c r="D7" i="13" s="1"/>
  <c r="Q6" i="13" a="1"/>
  <c r="Q6" i="13" s="1"/>
  <c r="N6" i="13" a="1"/>
  <c r="N6" i="13" s="1"/>
  <c r="P6" i="13" a="1"/>
  <c r="P6" i="13" s="1"/>
  <c r="S6" i="13" a="1"/>
  <c r="S6" i="13" s="1"/>
  <c r="R5" i="13" a="1"/>
  <c r="R5" i="13" s="1"/>
  <c r="P11" i="13" a="1"/>
  <c r="P11" i="13" s="1"/>
  <c r="L9" i="13" a="1"/>
  <c r="L9" i="13" s="1"/>
  <c r="R7" i="13" a="1"/>
  <c r="R7" i="13" s="1"/>
  <c r="H13" i="13" a="1"/>
  <c r="H13" i="13" s="1"/>
  <c r="L11" i="13" a="1"/>
  <c r="L11" i="13" s="1"/>
  <c r="C5" i="13" a="1"/>
  <c r="C5" i="13" s="1"/>
  <c r="J5" i="13" a="1"/>
  <c r="J5" i="13" s="1"/>
  <c r="U5" i="13" a="1"/>
  <c r="U5" i="13" s="1"/>
  <c r="Q13" i="13" a="1"/>
  <c r="Q13" i="13" s="1"/>
  <c r="F13" i="13" a="1"/>
  <c r="F13" i="13" s="1"/>
  <c r="S11" i="13" a="1"/>
  <c r="S11" i="13" s="1"/>
  <c r="J11" i="13" a="1"/>
  <c r="J11" i="13" s="1"/>
  <c r="U10" i="13" a="1"/>
  <c r="U10" i="13" s="1"/>
  <c r="N10" i="13" a="1"/>
  <c r="N10" i="13" s="1"/>
  <c r="C10" i="13" a="1"/>
  <c r="C10" i="13" s="1"/>
  <c r="Q9" i="13" a="1"/>
  <c r="Q9" i="13" s="1"/>
  <c r="F9" i="13" a="1"/>
  <c r="F9" i="13" s="1"/>
  <c r="S8" i="13" a="1"/>
  <c r="S8" i="13" s="1"/>
  <c r="J8" i="13" a="1"/>
  <c r="J8" i="13" s="1"/>
  <c r="U7" i="13" a="1"/>
  <c r="U7" i="13" s="1"/>
  <c r="N7" i="13" a="1"/>
  <c r="N7" i="13" s="1"/>
  <c r="C7" i="13" a="1"/>
  <c r="C7" i="13" s="1"/>
  <c r="L6" i="13" a="1"/>
  <c r="L6" i="13" s="1"/>
  <c r="J6" i="13" a="1"/>
  <c r="J6" i="13" s="1"/>
  <c r="T13" i="13" a="1"/>
  <c r="T13" i="13" s="1"/>
  <c r="R10" i="13" a="1"/>
  <c r="R10" i="13" s="1"/>
  <c r="P8" i="13" a="1"/>
  <c r="P8" i="13" s="1"/>
  <c r="R13" i="13" a="1"/>
  <c r="R13" i="13" s="1"/>
  <c r="B5" i="13" a="1"/>
  <c r="B5" i="13" s="1"/>
  <c r="N5" i="13" a="1"/>
  <c r="N5" i="13" s="1"/>
  <c r="T5" i="13" a="1"/>
  <c r="T5" i="13" s="1"/>
  <c r="P13" i="13" a="1"/>
  <c r="P13" i="13" s="1"/>
  <c r="D13" i="13" a="1"/>
  <c r="D13" i="13" s="1"/>
  <c r="R11" i="13" a="1"/>
  <c r="R11" i="13" s="1"/>
  <c r="H11" i="13" a="1"/>
  <c r="H11" i="13" s="1"/>
  <c r="T10" i="13" a="1"/>
  <c r="T10" i="13" s="1"/>
  <c r="L10" i="13" a="1"/>
  <c r="L10" i="13" s="1"/>
  <c r="B10" i="13" a="1"/>
  <c r="B10" i="13" s="1"/>
  <c r="P9" i="13" a="1"/>
  <c r="P9" i="13" s="1"/>
  <c r="D9" i="13" a="1"/>
  <c r="D9" i="13" s="1"/>
  <c r="R8" i="13" a="1"/>
  <c r="R8" i="13" s="1"/>
  <c r="H8" i="13" a="1"/>
  <c r="H8" i="13" s="1"/>
  <c r="T7" i="13" a="1"/>
  <c r="T7" i="13" s="1"/>
  <c r="L7" i="13" a="1"/>
  <c r="L7" i="13" s="1"/>
  <c r="B7" i="13" a="1"/>
  <c r="B7" i="13" s="1"/>
  <c r="D6" i="13" a="1"/>
  <c r="D6" i="13" s="1"/>
  <c r="V12" i="13" l="1"/>
  <c r="W12" i="13" s="1"/>
  <c r="F14" i="13"/>
  <c r="C14" i="13"/>
  <c r="N14" i="13"/>
  <c r="J18" i="13" s="1"/>
  <c r="L14" i="13"/>
  <c r="T14" i="13"/>
  <c r="U14" i="13"/>
  <c r="J14" i="13"/>
  <c r="P14" i="13"/>
  <c r="Q14" i="13"/>
  <c r="S14" i="13"/>
  <c r="H14" i="13"/>
  <c r="R14" i="13"/>
  <c r="D14" i="13"/>
  <c r="B14" i="13"/>
  <c r="K277" i="1"/>
  <c r="K278" i="1"/>
  <c r="K276" i="1"/>
  <c r="O275" i="1"/>
  <c r="O274" i="1"/>
  <c r="O273" i="1"/>
  <c r="O271" i="1"/>
  <c r="O270" i="1"/>
  <c r="O269" i="1"/>
  <c r="D266" i="1"/>
  <c r="E266" i="1"/>
  <c r="F266" i="1"/>
  <c r="H266" i="1"/>
  <c r="I266" i="1"/>
  <c r="J266" i="1"/>
  <c r="K266" i="1"/>
  <c r="L266" i="1"/>
  <c r="M266" i="1"/>
  <c r="N266" i="1"/>
  <c r="O266" i="1"/>
  <c r="C266" i="1"/>
  <c r="K272" i="1"/>
  <c r="K273" i="1"/>
  <c r="K274" i="1"/>
  <c r="C270" i="1"/>
  <c r="C269" i="1"/>
  <c r="K269" i="1"/>
  <c r="K268" i="1"/>
  <c r="O266" i="15"/>
  <c r="N266" i="15"/>
  <c r="M266" i="15"/>
  <c r="L266" i="15"/>
  <c r="K266" i="15"/>
  <c r="J266" i="15"/>
  <c r="I266" i="15"/>
  <c r="H266" i="15"/>
  <c r="G266" i="15"/>
  <c r="F266" i="15"/>
  <c r="C266" i="15"/>
  <c r="T269" i="1"/>
  <c r="T271" i="1" s="1"/>
  <c r="K270" i="1" l="1"/>
  <c r="K275" i="1"/>
  <c r="C271" i="1"/>
  <c r="V13" i="13"/>
  <c r="W13" i="13" s="1"/>
  <c r="V11" i="13"/>
  <c r="W11" i="13" s="1"/>
  <c r="V8" i="13"/>
  <c r="W8" i="13" s="1"/>
  <c r="V10" i="13"/>
  <c r="W10" i="13" s="1"/>
  <c r="V9" i="13"/>
  <c r="W9" i="13" s="1"/>
  <c r="V6" i="13"/>
  <c r="W6" i="13" s="1"/>
  <c r="V7" i="13"/>
  <c r="W7" i="13" s="1"/>
  <c r="J16" i="13"/>
  <c r="J17" i="13"/>
  <c r="V5" i="13"/>
  <c r="V14" i="13" l="1"/>
  <c r="W5" i="13"/>
  <c r="W14" i="1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<sst xmlns="http://schemas.openxmlformats.org/spreadsheetml/2006/main" count="5014" uniqueCount="611">
  <si>
    <t>NOM</t>
  </si>
  <si>
    <t>PRENOM</t>
  </si>
  <si>
    <t>SEXE</t>
  </si>
  <si>
    <t>NE(E) LE</t>
  </si>
  <si>
    <t>OPT1</t>
  </si>
  <si>
    <t>OPT2</t>
  </si>
  <si>
    <t>OPT3</t>
  </si>
  <si>
    <t>Doublant</t>
  </si>
  <si>
    <t>F</t>
  </si>
  <si>
    <t>Emma</t>
  </si>
  <si>
    <t>Leo</t>
  </si>
  <si>
    <t>Anais</t>
  </si>
  <si>
    <t>Thomas</t>
  </si>
  <si>
    <t>Nathan</t>
  </si>
  <si>
    <t>Lucie</t>
  </si>
  <si>
    <t>Alexandre</t>
  </si>
  <si>
    <t>5 6</t>
  </si>
  <si>
    <t>5 4</t>
  </si>
  <si>
    <t>5 3</t>
  </si>
  <si>
    <t>Manon</t>
  </si>
  <si>
    <t>Florian</t>
  </si>
  <si>
    <t>5 1</t>
  </si>
  <si>
    <t>5 2</t>
  </si>
  <si>
    <t>5 5</t>
  </si>
  <si>
    <t>Julien</t>
  </si>
  <si>
    <t>Andrea</t>
  </si>
  <si>
    <t>Jade</t>
  </si>
  <si>
    <t>Elisa</t>
  </si>
  <si>
    <t>Maxime</t>
  </si>
  <si>
    <t>5EME</t>
  </si>
  <si>
    <t>Romain</t>
  </si>
  <si>
    <t>Paul</t>
  </si>
  <si>
    <t>Evan</t>
  </si>
  <si>
    <t>Antoine</t>
  </si>
  <si>
    <t>Alexis</t>
  </si>
  <si>
    <t>Arthur</t>
  </si>
  <si>
    <t>Anna</t>
  </si>
  <si>
    <t>5 7</t>
  </si>
  <si>
    <t>B</t>
  </si>
  <si>
    <t>C</t>
  </si>
  <si>
    <t>A</t>
  </si>
  <si>
    <t>Sortie CLG</t>
  </si>
  <si>
    <t>OBSERV</t>
  </si>
  <si>
    <t>Total A</t>
  </si>
  <si>
    <t>Total B</t>
  </si>
  <si>
    <t>Total C</t>
  </si>
  <si>
    <t>Total Filles</t>
  </si>
  <si>
    <t>Total Garcons</t>
  </si>
  <si>
    <t>Total Esp</t>
  </si>
  <si>
    <t>Total Ital</t>
  </si>
  <si>
    <t>Total Div</t>
  </si>
  <si>
    <t>Solde dispo</t>
  </si>
  <si>
    <t>Effectif Max pour 7 Div</t>
  </si>
  <si>
    <t>OPT 3</t>
  </si>
  <si>
    <t>OPT 2</t>
  </si>
  <si>
    <t>Total Latin</t>
  </si>
  <si>
    <t>Total Proj Pers</t>
  </si>
  <si>
    <t>Evaluation Equipe pédagogique</t>
  </si>
  <si>
    <t>Répartition par option</t>
  </si>
  <si>
    <t>Répartition sexuée</t>
  </si>
  <si>
    <t>Division</t>
  </si>
  <si>
    <t>totaux</t>
  </si>
  <si>
    <t>Effectif Division</t>
  </si>
  <si>
    <t>Solde places dispos</t>
  </si>
  <si>
    <t>Répartition par division de 4°</t>
  </si>
  <si>
    <t>Classe 4°</t>
  </si>
  <si>
    <t>Nom</t>
  </si>
  <si>
    <t>Prénom</t>
  </si>
  <si>
    <t>Né(e) le</t>
  </si>
  <si>
    <t>Sexe</t>
  </si>
  <si>
    <t>Formation</t>
  </si>
  <si>
    <t>Classe</t>
  </si>
  <si>
    <t>Option 1</t>
  </si>
  <si>
    <t>Option 2</t>
  </si>
  <si>
    <t>Option 3</t>
  </si>
  <si>
    <t>Projet d'accompagnement</t>
  </si>
  <si>
    <t>Bourses</t>
  </si>
  <si>
    <t>ANGLAIS LV1</t>
  </si>
  <si>
    <t>ESPAGNOL LV2</t>
  </si>
  <si>
    <t>LCA LATIN ET GREC</t>
  </si>
  <si>
    <t>G</t>
  </si>
  <si>
    <t>ANTONETTI</t>
  </si>
  <si>
    <t>ALLEMAND LV1</t>
  </si>
  <si>
    <t>ANGLAIS LV2</t>
  </si>
  <si>
    <t>PPS</t>
  </si>
  <si>
    <t>AUDUBEY</t>
  </si>
  <si>
    <t>BARBOT</t>
  </si>
  <si>
    <t>Loris</t>
  </si>
  <si>
    <t>5 8</t>
  </si>
  <si>
    <t>BOURSE DES COLLEGES</t>
  </si>
  <si>
    <t>BISACCIA</t>
  </si>
  <si>
    <t>Axel</t>
  </si>
  <si>
    <t>ITALIEN LV2</t>
  </si>
  <si>
    <t>Tristan</t>
  </si>
  <si>
    <t>Esteban</t>
  </si>
  <si>
    <t>Stella</t>
  </si>
  <si>
    <t>BOUDOT-JOFFROY</t>
  </si>
  <si>
    <t>Ilana</t>
  </si>
  <si>
    <t>Loann</t>
  </si>
  <si>
    <t>BOUZON</t>
  </si>
  <si>
    <t>Lisa</t>
  </si>
  <si>
    <t>PAP</t>
  </si>
  <si>
    <t>Leana</t>
  </si>
  <si>
    <t>CADORIN</t>
  </si>
  <si>
    <t>Julia</t>
  </si>
  <si>
    <t>Ilan</t>
  </si>
  <si>
    <t>Noa</t>
  </si>
  <si>
    <t>Lilou</t>
  </si>
  <si>
    <t>CELFIO</t>
  </si>
  <si>
    <t>Raphaël</t>
  </si>
  <si>
    <t>Chloé</t>
  </si>
  <si>
    <t>Océane</t>
  </si>
  <si>
    <t>Carmen</t>
  </si>
  <si>
    <t>COSTE</t>
  </si>
  <si>
    <t>Laura</t>
  </si>
  <si>
    <t>Anaïs</t>
  </si>
  <si>
    <t>DIOP</t>
  </si>
  <si>
    <t>Luna</t>
  </si>
  <si>
    <t>DUBUGET</t>
  </si>
  <si>
    <t>ENJALBERT</t>
  </si>
  <si>
    <t>Léo</t>
  </si>
  <si>
    <t>Théo</t>
  </si>
  <si>
    <t>Sarah</t>
  </si>
  <si>
    <t>Lola</t>
  </si>
  <si>
    <t>Luka</t>
  </si>
  <si>
    <t>Zoé</t>
  </si>
  <si>
    <t>Yoann</t>
  </si>
  <si>
    <t>GONZALEZ</t>
  </si>
  <si>
    <t>GOUTORBE</t>
  </si>
  <si>
    <t>Yohan</t>
  </si>
  <si>
    <t>Tessa</t>
  </si>
  <si>
    <t>LE FOL</t>
  </si>
  <si>
    <t>Eva</t>
  </si>
  <si>
    <t>LEMASLE</t>
  </si>
  <si>
    <t>Elena</t>
  </si>
  <si>
    <t>Estelle</t>
  </si>
  <si>
    <t>Clémence</t>
  </si>
  <si>
    <t>MEIRINHO</t>
  </si>
  <si>
    <t>Angélina</t>
  </si>
  <si>
    <t>Ethan</t>
  </si>
  <si>
    <t>Samuel</t>
  </si>
  <si>
    <t>PERUGINI</t>
  </si>
  <si>
    <t>PIERUCCIONI</t>
  </si>
  <si>
    <t>PORON</t>
  </si>
  <si>
    <t>REBUFFAT</t>
  </si>
  <si>
    <t>Victor</t>
  </si>
  <si>
    <t>ROUILLON</t>
  </si>
  <si>
    <t>Perle</t>
  </si>
  <si>
    <t>SCHAIBLE</t>
  </si>
  <si>
    <t>Lou</t>
  </si>
  <si>
    <t>Chiara</t>
  </si>
  <si>
    <t>Corentin</t>
  </si>
  <si>
    <t>Maxence</t>
  </si>
  <si>
    <t>VERTICCIONE</t>
  </si>
  <si>
    <t>Mathis</t>
  </si>
  <si>
    <t>VILLARD</t>
  </si>
  <si>
    <t>WELLS-FRANCIS</t>
  </si>
  <si>
    <t>Léonie</t>
  </si>
  <si>
    <t>Lana</t>
  </si>
  <si>
    <t>Total Ang</t>
  </si>
  <si>
    <t>Total All</t>
  </si>
  <si>
    <t>AESH</t>
  </si>
  <si>
    <t>Div 2023 2024</t>
  </si>
  <si>
    <t>Répartition des effectifs de 5° vers 4° - Rentrée 2023</t>
  </si>
  <si>
    <t>Âge</t>
  </si>
  <si>
    <t>Date d'entrée</t>
  </si>
  <si>
    <t>Familles</t>
  </si>
  <si>
    <t>Engagement</t>
  </si>
  <si>
    <t>Régime</t>
  </si>
  <si>
    <t>Redoublant</t>
  </si>
  <si>
    <t>Option 4</t>
  </si>
  <si>
    <t>ABOU-DERAA</t>
  </si>
  <si>
    <t>Lina</t>
  </si>
  <si>
    <t>12 ans</t>
  </si>
  <si>
    <t>DEMI-PENSIONNAIRE DANS L'ETABLISSEMENT</t>
  </si>
  <si>
    <t>AGU</t>
  </si>
  <si>
    <t>Adam</t>
  </si>
  <si>
    <t>13 ans</t>
  </si>
  <si>
    <t>Délégués (Electeurs Gréasque)</t>
  </si>
  <si>
    <t>AGUILERA</t>
  </si>
  <si>
    <t>Yoni</t>
  </si>
  <si>
    <t>Délégué(e) suppléant(e)</t>
  </si>
  <si>
    <t>AIGOIN</t>
  </si>
  <si>
    <t>AMADOR</t>
  </si>
  <si>
    <t>5 9</t>
  </si>
  <si>
    <t>AMATO</t>
  </si>
  <si>
    <t>ARANDA</t>
  </si>
  <si>
    <t>ARDISSON</t>
  </si>
  <si>
    <t>Andréa</t>
  </si>
  <si>
    <t>ARTUPHEL</t>
  </si>
  <si>
    <t>AUBERT DEFRETIERE</t>
  </si>
  <si>
    <t>Hermann</t>
  </si>
  <si>
    <t>BACHELIER</t>
  </si>
  <si>
    <t>Lou-Ange</t>
  </si>
  <si>
    <t>EXTERNE LIBRE</t>
  </si>
  <si>
    <t>Léane</t>
  </si>
  <si>
    <t>BARCELO-DERDERIAN</t>
  </si>
  <si>
    <t>Délégués (CVC)</t>
  </si>
  <si>
    <t>Délégué CVC, Délégué(e) titulaire</t>
  </si>
  <si>
    <t>BARDAA</t>
  </si>
  <si>
    <t>Alya</t>
  </si>
  <si>
    <t>Délégués (Eco-délégués)</t>
  </si>
  <si>
    <t>Éco-délégué(e)</t>
  </si>
  <si>
    <t>BARRIER</t>
  </si>
  <si>
    <t>Naël</t>
  </si>
  <si>
    <t>BASALDELLA</t>
  </si>
  <si>
    <t>Lea</t>
  </si>
  <si>
    <t>BASSO</t>
  </si>
  <si>
    <t>BEKKARI</t>
  </si>
  <si>
    <t>Khalis</t>
  </si>
  <si>
    <t>EXTERNE SURVEILLE</t>
  </si>
  <si>
    <t>BELLISSENS</t>
  </si>
  <si>
    <t>BENMENI</t>
  </si>
  <si>
    <t>BERRIER</t>
  </si>
  <si>
    <t>Nolan</t>
  </si>
  <si>
    <t>Délégué(e) titulaire</t>
  </si>
  <si>
    <t>BERTHET</t>
  </si>
  <si>
    <t>Diane</t>
  </si>
  <si>
    <t>BIAGIONI</t>
  </si>
  <si>
    <t>BIANCIOTTO</t>
  </si>
  <si>
    <t>Noé</t>
  </si>
  <si>
    <t>BIANCONI</t>
  </si>
  <si>
    <t>BIDEAU</t>
  </si>
  <si>
    <t>Maia</t>
  </si>
  <si>
    <t>BLACHE</t>
  </si>
  <si>
    <t>BLANC</t>
  </si>
  <si>
    <t>Clara</t>
  </si>
  <si>
    <t>BONNASSE</t>
  </si>
  <si>
    <t>Sunny</t>
  </si>
  <si>
    <t>BONSIGNOUR</t>
  </si>
  <si>
    <t>TM</t>
  </si>
  <si>
    <t>BORCEA</t>
  </si>
  <si>
    <t>Stephania</t>
  </si>
  <si>
    <t>BOSC</t>
  </si>
  <si>
    <t>Marine</t>
  </si>
  <si>
    <t>Eloan</t>
  </si>
  <si>
    <t>BOURRELLY</t>
  </si>
  <si>
    <t>Chloe</t>
  </si>
  <si>
    <t>BOUTIN</t>
  </si>
  <si>
    <t>Toni</t>
  </si>
  <si>
    <t>BRISSET</t>
  </si>
  <si>
    <t>Quentin</t>
  </si>
  <si>
    <t>11 ans</t>
  </si>
  <si>
    <t>BRUGUIERE</t>
  </si>
  <si>
    <t>Equipe pHARe (Ambassadeurs)</t>
  </si>
  <si>
    <t>Ambassadeur PHARE</t>
  </si>
  <si>
    <t>BRUNET</t>
  </si>
  <si>
    <t>BURGUNTER PARAVISINI</t>
  </si>
  <si>
    <t>Lucca</t>
  </si>
  <si>
    <t>BUTAVAND</t>
  </si>
  <si>
    <t>Léa</t>
  </si>
  <si>
    <t>Bruno</t>
  </si>
  <si>
    <t>CAISSO</t>
  </si>
  <si>
    <t>Rose</t>
  </si>
  <si>
    <t>CAMPO</t>
  </si>
  <si>
    <t>Noémie</t>
  </si>
  <si>
    <t>CANNAROZZO</t>
  </si>
  <si>
    <t>Martin</t>
  </si>
  <si>
    <t>CANO</t>
  </si>
  <si>
    <t>Antoni</t>
  </si>
  <si>
    <t>CARAMELO</t>
  </si>
  <si>
    <t>CARENO</t>
  </si>
  <si>
    <t>CASADO</t>
  </si>
  <si>
    <t>CASTANIER</t>
  </si>
  <si>
    <t>CASTELLI</t>
  </si>
  <si>
    <t>Alyssa</t>
  </si>
  <si>
    <t>CAVALLERI SPINOSI</t>
  </si>
  <si>
    <t>Kiara</t>
  </si>
  <si>
    <t>Giani</t>
  </si>
  <si>
    <t>CENTARO</t>
  </si>
  <si>
    <t>CERMELJ</t>
  </si>
  <si>
    <t>Maïa</t>
  </si>
  <si>
    <t>PAI - Médical, TM</t>
  </si>
  <si>
    <t>CHAIX</t>
  </si>
  <si>
    <t>Nathael</t>
  </si>
  <si>
    <t>PPS - Ordinateur</t>
  </si>
  <si>
    <t>CHAKROUN</t>
  </si>
  <si>
    <t>CHARPENTIER</t>
  </si>
  <si>
    <t>CHHIDI</t>
  </si>
  <si>
    <t>Younes</t>
  </si>
  <si>
    <t>CLEMENT</t>
  </si>
  <si>
    <t>Antonin</t>
  </si>
  <si>
    <t>PAP - Ordinateur</t>
  </si>
  <si>
    <t>COEROLI</t>
  </si>
  <si>
    <t>Lee-Ann</t>
  </si>
  <si>
    <t>COLINEAU</t>
  </si>
  <si>
    <t>PAI - Médical, TM, AA</t>
  </si>
  <si>
    <t>COLONNERA--ISNARD</t>
  </si>
  <si>
    <t>CONTANDIN</t>
  </si>
  <si>
    <t>Pascal</t>
  </si>
  <si>
    <t>CORTES</t>
  </si>
  <si>
    <t>Marie</t>
  </si>
  <si>
    <t>COULET</t>
  </si>
  <si>
    <t>D'ASCOLI</t>
  </si>
  <si>
    <t>Giulia</t>
  </si>
  <si>
    <t>DANDELOT</t>
  </si>
  <si>
    <t>Charlie</t>
  </si>
  <si>
    <t>TM - Toilettes fréquentes</t>
  </si>
  <si>
    <t>DANIEL</t>
  </si>
  <si>
    <t>Baptiste</t>
  </si>
  <si>
    <t>DAVALLE-IBANEZ</t>
  </si>
  <si>
    <t>Lucile</t>
  </si>
  <si>
    <t>DAVIES</t>
  </si>
  <si>
    <t>DE AQUINO</t>
  </si>
  <si>
    <t>Sofia</t>
  </si>
  <si>
    <t>DE OLIVEIRA</t>
  </si>
  <si>
    <t>DE PERETTI</t>
  </si>
  <si>
    <t>Jean-Baptiste</t>
  </si>
  <si>
    <t>DEFOUR FERREIRA PICOULEAU</t>
  </si>
  <si>
    <t>Mateo</t>
  </si>
  <si>
    <t>DELAUNAY</t>
  </si>
  <si>
    <t>DELEAU-JAGERSCHMIDT</t>
  </si>
  <si>
    <t>Jules</t>
  </si>
  <si>
    <t>DELMAS</t>
  </si>
  <si>
    <t>DELOUCHE</t>
  </si>
  <si>
    <t>Mathilda</t>
  </si>
  <si>
    <t>Délégué(e) titulaire, Supp CDJ Conseil Départemental des Jeunes 13</t>
  </si>
  <si>
    <t>DELU</t>
  </si>
  <si>
    <t>Timeo</t>
  </si>
  <si>
    <t>Délégués (CVC); Equipe pHARe (Ambassadeurs)</t>
  </si>
  <si>
    <t>Ambassadeur PHARE, Délégué CVC, Délégué(e) titulaire</t>
  </si>
  <si>
    <t>DEMANGE</t>
  </si>
  <si>
    <t>Charlotte</t>
  </si>
  <si>
    <t>DEMOULIN</t>
  </si>
  <si>
    <t>DESCHAMPS</t>
  </si>
  <si>
    <t>Mélissa</t>
  </si>
  <si>
    <t>Tom</t>
  </si>
  <si>
    <t>DESRENTES LE ROUX</t>
  </si>
  <si>
    <t>DI COSTANZO</t>
  </si>
  <si>
    <t>Louka</t>
  </si>
  <si>
    <t>DI MACCIO</t>
  </si>
  <si>
    <t>Lorette</t>
  </si>
  <si>
    <t>Idris</t>
  </si>
  <si>
    <t>Délégués (Electeurs Gréasque); Equipe pHARe (Ambassadeurs)</t>
  </si>
  <si>
    <t>DIOT ARAGON</t>
  </si>
  <si>
    <t>Solen</t>
  </si>
  <si>
    <t>DOSSETO</t>
  </si>
  <si>
    <t>DOTTORI</t>
  </si>
  <si>
    <t>DUBOIS</t>
  </si>
  <si>
    <t>DUBUISSON</t>
  </si>
  <si>
    <t>DUMAS</t>
  </si>
  <si>
    <t>Liam</t>
  </si>
  <si>
    <t>DUPEYRAT</t>
  </si>
  <si>
    <t>Supp CDJ Conseil Départemental des Jeunes 13</t>
  </si>
  <si>
    <t>EMERY</t>
  </si>
  <si>
    <t>Pablo</t>
  </si>
  <si>
    <t>ESPEJO BERNEX</t>
  </si>
  <si>
    <t>Diégo</t>
  </si>
  <si>
    <t>ESTRATAT</t>
  </si>
  <si>
    <t>ETHEVE</t>
  </si>
  <si>
    <t>Justine</t>
  </si>
  <si>
    <t>FANTON</t>
  </si>
  <si>
    <t>Pierre</t>
  </si>
  <si>
    <t>FARA</t>
  </si>
  <si>
    <t>Colyne</t>
  </si>
  <si>
    <t>FARRIS</t>
  </si>
  <si>
    <t>Amaury</t>
  </si>
  <si>
    <t>Délégués (Eco-délégués, Electeurs Gréasque)</t>
  </si>
  <si>
    <t>FAVIERES</t>
  </si>
  <si>
    <t>Mathys</t>
  </si>
  <si>
    <t>FERINCE</t>
  </si>
  <si>
    <t>Selya</t>
  </si>
  <si>
    <t>FERNANDEZ</t>
  </si>
  <si>
    <t>FERREN-GIMENEZ</t>
  </si>
  <si>
    <t>FLAUD</t>
  </si>
  <si>
    <t>Stecy</t>
  </si>
  <si>
    <t>FONDACCI</t>
  </si>
  <si>
    <t>Evélya</t>
  </si>
  <si>
    <t>FORNELLI</t>
  </si>
  <si>
    <t>Sean</t>
  </si>
  <si>
    <t>GARCEAU-SAILLIO</t>
  </si>
  <si>
    <t>Kyliann</t>
  </si>
  <si>
    <t>PPS, AA</t>
  </si>
  <si>
    <t>GARCIA</t>
  </si>
  <si>
    <t>Kessy</t>
  </si>
  <si>
    <t>GARY</t>
  </si>
  <si>
    <t>PAI - Médical</t>
  </si>
  <si>
    <t>GENNATIEMPO</t>
  </si>
  <si>
    <t>GENOULIAT</t>
  </si>
  <si>
    <t>Hugo</t>
  </si>
  <si>
    <t>GIAIMO</t>
  </si>
  <si>
    <t>Lissandro</t>
  </si>
  <si>
    <t>GIRAUD BARRA</t>
  </si>
  <si>
    <t>Jim</t>
  </si>
  <si>
    <t>GIVERSO</t>
  </si>
  <si>
    <t>GLEIZES</t>
  </si>
  <si>
    <t>GOMAN</t>
  </si>
  <si>
    <t>Sophie</t>
  </si>
  <si>
    <t>Ateliers pédagogiques (Chorale)</t>
  </si>
  <si>
    <t>Paolo</t>
  </si>
  <si>
    <t>GOUDIN</t>
  </si>
  <si>
    <t>Alex</t>
  </si>
  <si>
    <t>GOULART</t>
  </si>
  <si>
    <t>Gabrielle</t>
  </si>
  <si>
    <t>GRECO</t>
  </si>
  <si>
    <t>Loriana</t>
  </si>
  <si>
    <t>GRUMO</t>
  </si>
  <si>
    <t>GRUND</t>
  </si>
  <si>
    <t>GUILLEMONT</t>
  </si>
  <si>
    <t>Séryne</t>
  </si>
  <si>
    <t>GUILLOTO</t>
  </si>
  <si>
    <t>Maé</t>
  </si>
  <si>
    <t>GUNTZBURGER</t>
  </si>
  <si>
    <t>HALAS</t>
  </si>
  <si>
    <t>HAMADOUCHE</t>
  </si>
  <si>
    <t>Séléna</t>
  </si>
  <si>
    <t>HAOUR</t>
  </si>
  <si>
    <t>Matis</t>
  </si>
  <si>
    <t>HAREL</t>
  </si>
  <si>
    <t>Elyne</t>
  </si>
  <si>
    <t>HAYON</t>
  </si>
  <si>
    <t>Corentine</t>
  </si>
  <si>
    <t>HOUSSARD</t>
  </si>
  <si>
    <t>ILLIONE</t>
  </si>
  <si>
    <t>IMBAULT HUART</t>
  </si>
  <si>
    <t>Sévan</t>
  </si>
  <si>
    <t>JARD</t>
  </si>
  <si>
    <t>Eméa</t>
  </si>
  <si>
    <t>JEANMAIRE--GIAUFFER</t>
  </si>
  <si>
    <t>Arnaud</t>
  </si>
  <si>
    <t>JENOUIZ GAPSKI</t>
  </si>
  <si>
    <t>Shana</t>
  </si>
  <si>
    <t>JONQUA ROSA</t>
  </si>
  <si>
    <t>JUILLET</t>
  </si>
  <si>
    <t>JUSTEN</t>
  </si>
  <si>
    <t>KADRI</t>
  </si>
  <si>
    <t>Karl</t>
  </si>
  <si>
    <t>KAOUDJI</t>
  </si>
  <si>
    <t>Carla</t>
  </si>
  <si>
    <t>KLONIECKI</t>
  </si>
  <si>
    <t>Lilian</t>
  </si>
  <si>
    <t>LAGARDE</t>
  </si>
  <si>
    <t>LAMBERTI</t>
  </si>
  <si>
    <t>Scarlett</t>
  </si>
  <si>
    <t>LAPLANCHE</t>
  </si>
  <si>
    <t>Angèline</t>
  </si>
  <si>
    <t>Gaëtan</t>
  </si>
  <si>
    <t>LE FORESTIER</t>
  </si>
  <si>
    <t>Luca</t>
  </si>
  <si>
    <t>LEFEBVRE</t>
  </si>
  <si>
    <t>Lila</t>
  </si>
  <si>
    <t>Eliot</t>
  </si>
  <si>
    <t>LIGUORI</t>
  </si>
  <si>
    <t>Coraline</t>
  </si>
  <si>
    <t>LOMBARDI</t>
  </si>
  <si>
    <t>LORENZINI</t>
  </si>
  <si>
    <t>LUCAS</t>
  </si>
  <si>
    <t>MAFFRE</t>
  </si>
  <si>
    <t>Juliet</t>
  </si>
  <si>
    <t>MALLET</t>
  </si>
  <si>
    <t>MARCENGO</t>
  </si>
  <si>
    <t>MARCHAI</t>
  </si>
  <si>
    <t>MARGOSSIAN</t>
  </si>
  <si>
    <t>MARTIN</t>
  </si>
  <si>
    <t>MAUCHIEN</t>
  </si>
  <si>
    <t>MAUNIER</t>
  </si>
  <si>
    <t>Margaux</t>
  </si>
  <si>
    <t>MAURIN-BUFFA</t>
  </si>
  <si>
    <t>MEDINA</t>
  </si>
  <si>
    <t>Lisandro</t>
  </si>
  <si>
    <t>Noélie</t>
  </si>
  <si>
    <t>MELIS</t>
  </si>
  <si>
    <t>MERCHICHE</t>
  </si>
  <si>
    <t>Maël</t>
  </si>
  <si>
    <t>Délégué(e) titulaire, Éco-délégué(e)</t>
  </si>
  <si>
    <t>MESBAHI</t>
  </si>
  <si>
    <t>MESLIN</t>
  </si>
  <si>
    <t>MESSINA GLARDON</t>
  </si>
  <si>
    <t>METTEEY-PIZZALA</t>
  </si>
  <si>
    <t>MEY</t>
  </si>
  <si>
    <t>Danae</t>
  </si>
  <si>
    <t>MICHELOT</t>
  </si>
  <si>
    <t>Margareth</t>
  </si>
  <si>
    <t>MIGNER</t>
  </si>
  <si>
    <t>Louise</t>
  </si>
  <si>
    <t>MIKLIC</t>
  </si>
  <si>
    <t>MORAKIS</t>
  </si>
  <si>
    <t>Cassandra</t>
  </si>
  <si>
    <t>MORIN</t>
  </si>
  <si>
    <t>MULLER</t>
  </si>
  <si>
    <t>Nelson</t>
  </si>
  <si>
    <t>NEBEL</t>
  </si>
  <si>
    <t>NINCI</t>
  </si>
  <si>
    <t>NORIGA</t>
  </si>
  <si>
    <t>Gaspard</t>
  </si>
  <si>
    <t>NOTARARIGO</t>
  </si>
  <si>
    <t>NOUAR</t>
  </si>
  <si>
    <t>Taomé</t>
  </si>
  <si>
    <t>PARIS-RODRIGUES</t>
  </si>
  <si>
    <t>Ayrton</t>
  </si>
  <si>
    <t>PASQUEREAU</t>
  </si>
  <si>
    <t>PATEY</t>
  </si>
  <si>
    <t>PAVLOVIC-- BORRELY</t>
  </si>
  <si>
    <t>PAYET</t>
  </si>
  <si>
    <t>Malone</t>
  </si>
  <si>
    <t>PECHOUX</t>
  </si>
  <si>
    <t>Lily</t>
  </si>
  <si>
    <t>PEPIN-SAVOYARD</t>
  </si>
  <si>
    <t>PERICAT</t>
  </si>
  <si>
    <t>Thaïs</t>
  </si>
  <si>
    <t>Ilyana</t>
  </si>
  <si>
    <t>PEVERENGO</t>
  </si>
  <si>
    <t>Lino</t>
  </si>
  <si>
    <t>PICAULT</t>
  </si>
  <si>
    <t>Aaron</t>
  </si>
  <si>
    <t>PINGLE</t>
  </si>
  <si>
    <t>POINTEAU</t>
  </si>
  <si>
    <t>POLITI</t>
  </si>
  <si>
    <t>Anthony</t>
  </si>
  <si>
    <t>PONTCANAL</t>
  </si>
  <si>
    <t>PRADIER</t>
  </si>
  <si>
    <t>PROY</t>
  </si>
  <si>
    <t>PUGLIARESE</t>
  </si>
  <si>
    <t>QUESTE</t>
  </si>
  <si>
    <t>RAHAL</t>
  </si>
  <si>
    <t>Simohamed</t>
  </si>
  <si>
    <t>RAMOS</t>
  </si>
  <si>
    <t>Leny</t>
  </si>
  <si>
    <t>RANDRIAMIARISOA</t>
  </si>
  <si>
    <t>Tahiry</t>
  </si>
  <si>
    <t>RAYBAUD</t>
  </si>
  <si>
    <t>Violette</t>
  </si>
  <si>
    <t>Mario</t>
  </si>
  <si>
    <t>REGIS</t>
  </si>
  <si>
    <t>REMON</t>
  </si>
  <si>
    <t>Noah</t>
  </si>
  <si>
    <t>REVERTE</t>
  </si>
  <si>
    <t>RIMEYMEILLE</t>
  </si>
  <si>
    <t>ROBRESCO-MICHEL</t>
  </si>
  <si>
    <t>Elise</t>
  </si>
  <si>
    <t>ROCCHI</t>
  </si>
  <si>
    <t>Charline</t>
  </si>
  <si>
    <t>RODRIGUEZ-REBOTTARO</t>
  </si>
  <si>
    <t>Luc</t>
  </si>
  <si>
    <t>ROMBAUT</t>
  </si>
  <si>
    <t>ROSEC</t>
  </si>
  <si>
    <t>ROSELLINI</t>
  </si>
  <si>
    <t>ROSSIGNOL</t>
  </si>
  <si>
    <t>ROSTAND</t>
  </si>
  <si>
    <t>Zoe</t>
  </si>
  <si>
    <t>Emilie</t>
  </si>
  <si>
    <t>ROUMAT</t>
  </si>
  <si>
    <t>ROUMI</t>
  </si>
  <si>
    <t>Giulian</t>
  </si>
  <si>
    <t>ROUSSEL</t>
  </si>
  <si>
    <t>Aymeric</t>
  </si>
  <si>
    <t>RUIZ</t>
  </si>
  <si>
    <t>SALA</t>
  </si>
  <si>
    <t>SANCHEZ</t>
  </si>
  <si>
    <t>SCARICA</t>
  </si>
  <si>
    <t>Faustine</t>
  </si>
  <si>
    <t>SCHUDEL</t>
  </si>
  <si>
    <t>Robin</t>
  </si>
  <si>
    <t>SEBBAG</t>
  </si>
  <si>
    <t>Agathe</t>
  </si>
  <si>
    <t>SIMON</t>
  </si>
  <si>
    <t>Yann</t>
  </si>
  <si>
    <t>SIRE</t>
  </si>
  <si>
    <t>PAI - Médical - Mettre en PLS + Appel le15</t>
  </si>
  <si>
    <t>TARLET</t>
  </si>
  <si>
    <t>PAP, TM</t>
  </si>
  <si>
    <t>TEMPOREL</t>
  </si>
  <si>
    <t>Declann</t>
  </si>
  <si>
    <t>TERRAL</t>
  </si>
  <si>
    <t>Lukas</t>
  </si>
  <si>
    <t>AA</t>
  </si>
  <si>
    <t>THEODEN</t>
  </si>
  <si>
    <t>Adrien</t>
  </si>
  <si>
    <t>THOMAS</t>
  </si>
  <si>
    <t>TRISTANI</t>
  </si>
  <si>
    <t>TROGER</t>
  </si>
  <si>
    <t>Noeline</t>
  </si>
  <si>
    <t>TROUBAT</t>
  </si>
  <si>
    <t>TURZO</t>
  </si>
  <si>
    <t>URQUIZAR</t>
  </si>
  <si>
    <t>USAI</t>
  </si>
  <si>
    <t>VAZ</t>
  </si>
  <si>
    <t>Meline</t>
  </si>
  <si>
    <t>Lilo</t>
  </si>
  <si>
    <t>VIALE</t>
  </si>
  <si>
    <t>VIGOT-BENATOUIL</t>
  </si>
  <si>
    <t>Raphael</t>
  </si>
  <si>
    <t>VILARRASA</t>
  </si>
  <si>
    <t>Béryle</t>
  </si>
  <si>
    <t>Accomp.</t>
  </si>
  <si>
    <t>Eval Niveau
"A-B-C"</t>
  </si>
  <si>
    <t>Eval Comport
"A-B-C"</t>
  </si>
  <si>
    <t>Age</t>
  </si>
  <si>
    <t>SOUS TOTAL</t>
  </si>
  <si>
    <t>OPT 1</t>
  </si>
  <si>
    <t>TOTAL Effectif</t>
  </si>
  <si>
    <t>Total</t>
  </si>
  <si>
    <t>TOTAL</t>
  </si>
  <si>
    <t>SOUS-TOTAUX</t>
  </si>
  <si>
    <t>Niveau scolaire :</t>
  </si>
  <si>
    <t>Comportement :</t>
  </si>
  <si>
    <t>Accomp</t>
  </si>
  <si>
    <t>Elève avec AESH</t>
  </si>
  <si>
    <t>Total AESH</t>
  </si>
  <si>
    <t>Niveau scolaire</t>
  </si>
  <si>
    <t>comportement</t>
  </si>
  <si>
    <t>LV1</t>
  </si>
  <si>
    <t>MAX</t>
  </si>
  <si>
    <t>Mettre avec</t>
  </si>
  <si>
    <t>Séparé(e) de</t>
  </si>
  <si>
    <t>Places vacante italien</t>
  </si>
  <si>
    <t>Places vacantes LCA</t>
  </si>
  <si>
    <t>Places vacantes espagnol</t>
  </si>
  <si>
    <t>Colonne1</t>
  </si>
  <si>
    <t>Colonne2</t>
  </si>
  <si>
    <t>Nom-Prénom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</si>
</sst>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0" xfId="0" applyFill="1" applyAlignment="1">
      <alignment horizontal="center"/>
    </xf>
  </cellXfs>
  <cellStyles count="1">
    <cellStyle name="Normal" xfId="0" builtinId="0"/>
  </cellStyles>
  <dxfs count="26"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ndense val="0"/>
        <extend val="0"/>
        <color rgb="FF9C0006"/>
      </font>
    </dxf>
    <dxf>
      <font>
        <color theme="3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6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51EB5-DFAE-41D0-BD4B-C6F041D7A355}" name="T_Data" displayName="T_Data" ref="A1:V264" totalsRowShown="0" tableBorderDxfId="25">
  <autoFilter ref="A1:V264" xr:uid="{00000000-0009-0000-0000-000001000000}"/>
  <tableColumns count="22">
    <tableColumn id="1" xr3:uid="{B81961AD-6C87-4A4F-B3A6-2B902C5969CE}" name="NOM" dataDxfId="24"/>
    <tableColumn id="2" xr3:uid="{AAE894E4-F2C2-498D-8797-C1BD9272650D}" name="PRENOM" dataDxfId="23"/>
    <tableColumn id="3" xr3:uid="{912865ED-2FEA-4416-ACB7-6790BC79FE6D}" name="SEXE" dataDxfId="22"/>
    <tableColumn id="4" xr3:uid="{C0E75654-25B7-464D-8711-6BAE0F7B2E53}" name="Formation" dataDxfId="21"/>
    <tableColumn id="5" xr3:uid="{975A5CAE-BDE5-4820-9016-403275E8EE2D}" name="Age" dataDxfId="20"/>
    <tableColumn id="6" xr3:uid="{32CF8623-FFB9-4089-8BE8-A8D33BAD409E}" name="Classe" dataDxfId="19"/>
    <tableColumn id="7" xr3:uid="{1E84B4F1-0211-4D86-BB55-9D8611B0F618}" name="NE(E) LE" dataDxfId="18">
      <calculatedColumnFormula>VLOOKUP(A2,'Extraction 10avr23'!$A$1:$J$264,5,FALSE)</calculatedColumnFormula>
    </tableColumn>
    <tableColumn id="8" xr3:uid="{02A12382-4200-40C1-B353-BCA5062F33C1}" name="OPT1" dataDxfId="17"/>
    <tableColumn id="9" xr3:uid="{F0F4C247-DFE0-45A7-BCE9-32CD06A4C1C7}" name="OPT2" dataDxfId="16"/>
    <tableColumn id="10" xr3:uid="{30195EE4-00B7-48B0-A95B-87BD54120CC7}" name="OPT3" dataDxfId="15"/>
    <tableColumn id="11" xr3:uid="{603E94F4-21A9-4425-B12C-801942A7BA3D}" name="Accomp." dataDxfId="14"/>
    <tableColumn id="12" xr3:uid="{4CB63BAB-3DD9-42C5-A00B-28831CAA715D}" name="AESH" dataDxfId="13"/>
    <tableColumn id="13" xr3:uid="{746704C5-0A6B-4E72-9F5F-1E7A2113EB27}" name="Eval Niveau_x000a_&quot;A-B-C&quot;" dataDxfId="12"/>
    <tableColumn id="14" xr3:uid="{FAEF28FE-EA07-441C-ABA5-19E984814CAE}" name="Eval Comport_x000a_&quot;A-B-C&quot;" dataDxfId="11"/>
    <tableColumn id="15" xr3:uid="{515CC2D0-5B9A-4B09-9C11-9F7620033D49}" name="Doublant" dataDxfId="10"/>
    <tableColumn id="16" xr3:uid="{5D3A8FD7-C691-4860-BFB8-D0B4C9DB4624}" name="Div 2023 2024" dataDxfId="9"/>
    <tableColumn id="17" xr3:uid="{6403FB8F-0D51-4A94-B7A8-193F1A66C9A9}" name="Séparé(e) de" dataDxfId="8"/>
    <tableColumn id="18" xr3:uid="{149B543C-D1A0-4268-B090-138FC794E7B4}" name="Mettre avec" dataDxfId="7"/>
    <tableColumn id="19" xr3:uid="{DDBD8903-9772-4F1C-904D-54D3B3A29294}" name="OBSERV" dataDxfId="6"/>
    <tableColumn id="20" xr3:uid="{04C24DED-0D5B-40E1-B296-F2492DF6074E}" name="Sortie CLG" dataDxfId="5"/>
    <tableColumn id="21" xr3:uid="{A583D0CD-3796-4AA7-887C-DBAD4F351412}" name="Colonne1" dataDxfId="4"/>
    <tableColumn id="22" xr3:uid="{C527351C-D3EC-4825-90B0-EF470C1AD3BB}" name="Colonne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showZeros="0" workbookViewId="0">
      <selection activeCell="B18" sqref="B18"/>
    </sheetView>
  </sheetViews>
  <sheetFormatPr baseColWidth="10" defaultRowHeight="15" x14ac:dyDescent="0.25"/>
  <cols>
    <col min="2" max="2" width="8.140625" customWidth="1"/>
    <col min="3" max="3" width="7.7109375" customWidth="1"/>
    <col min="4" max="4" width="8.42578125" customWidth="1"/>
    <col min="5" max="5" width="5.7109375" customWidth="1"/>
    <col min="6" max="6" width="8.42578125" customWidth="1"/>
    <col min="7" max="7" width="5.7109375" customWidth="1"/>
    <col min="8" max="8" width="8.42578125" customWidth="1"/>
    <col min="9" max="9" width="5.7109375" customWidth="1"/>
    <col min="10" max="10" width="8.42578125" customWidth="1"/>
    <col min="11" max="11" width="5.7109375" customWidth="1"/>
    <col min="12" max="12" width="8.42578125" customWidth="1"/>
    <col min="13" max="13" width="5.7109375" customWidth="1"/>
    <col min="14" max="14" width="8.42578125" customWidth="1"/>
    <col min="15" max="15" width="5.7109375" customWidth="1"/>
    <col min="16" max="21" width="7.7109375" customWidth="1"/>
    <col min="22" max="22" width="8.85546875" customWidth="1"/>
    <col min="23" max="23" width="7.7109375" customWidth="1"/>
  </cols>
  <sheetData>
    <row r="1" spans="1:23" ht="18.75" x14ac:dyDescent="0.3">
      <c r="A1" s="10" t="s">
        <v>64</v>
      </c>
      <c r="O1">
        <f>MAX(E5)</f>
        <v>0</v>
      </c>
    </row>
    <row r="2" spans="1:23" x14ac:dyDescent="0.25">
      <c r="P2" s="57" t="s">
        <v>57</v>
      </c>
      <c r="Q2" s="57"/>
      <c r="R2" s="57"/>
      <c r="S2" s="57"/>
      <c r="T2" s="57"/>
      <c r="U2" s="57"/>
    </row>
    <row r="3" spans="1:23" s="11" customFormat="1" ht="45" customHeight="1" x14ac:dyDescent="0.25">
      <c r="A3" s="11" t="s">
        <v>65</v>
      </c>
      <c r="B3" s="58" t="s">
        <v>59</v>
      </c>
      <c r="C3" s="58"/>
      <c r="D3" s="61" t="s">
        <v>601</v>
      </c>
      <c r="E3" s="61"/>
      <c r="F3" s="61"/>
      <c r="G3" s="36"/>
      <c r="H3" s="61" t="s">
        <v>58</v>
      </c>
      <c r="I3" s="61"/>
      <c r="J3" s="61"/>
      <c r="K3" s="61"/>
      <c r="L3" s="61"/>
      <c r="M3" s="61"/>
      <c r="N3" s="61"/>
      <c r="O3" s="36"/>
      <c r="P3" s="61" t="s">
        <v>599</v>
      </c>
      <c r="Q3" s="61"/>
      <c r="R3" s="61"/>
      <c r="S3" s="61" t="s">
        <v>600</v>
      </c>
      <c r="T3" s="61"/>
      <c r="U3" s="62"/>
      <c r="V3" s="59" t="s">
        <v>62</v>
      </c>
      <c r="W3" s="59" t="s">
        <v>63</v>
      </c>
    </row>
    <row r="4" spans="1:23" s="11" customFormat="1" ht="45" x14ac:dyDescent="0.25">
      <c r="A4" s="40" t="s">
        <v>60</v>
      </c>
      <c r="B4" s="40" t="s">
        <v>8</v>
      </c>
      <c r="C4" s="40" t="s">
        <v>80</v>
      </c>
      <c r="D4" s="42" t="s">
        <v>77</v>
      </c>
      <c r="E4" s="42" t="s">
        <v>602</v>
      </c>
      <c r="F4" s="42" t="s">
        <v>82</v>
      </c>
      <c r="G4" s="42" t="s">
        <v>602</v>
      </c>
      <c r="H4" s="40" t="s">
        <v>78</v>
      </c>
      <c r="I4" s="42" t="s">
        <v>602</v>
      </c>
      <c r="J4" s="40" t="s">
        <v>92</v>
      </c>
      <c r="K4" s="42" t="s">
        <v>602</v>
      </c>
      <c r="L4" s="40" t="s">
        <v>83</v>
      </c>
      <c r="M4" s="42" t="s">
        <v>602</v>
      </c>
      <c r="N4" s="40" t="s">
        <v>79</v>
      </c>
      <c r="O4" s="42" t="s">
        <v>602</v>
      </c>
      <c r="P4" s="40" t="s">
        <v>40</v>
      </c>
      <c r="Q4" s="40" t="s">
        <v>38</v>
      </c>
      <c r="R4" s="40" t="s">
        <v>39</v>
      </c>
      <c r="S4" s="40" t="s">
        <v>40</v>
      </c>
      <c r="T4" s="41" t="s">
        <v>38</v>
      </c>
      <c r="U4" s="41" t="s">
        <v>39</v>
      </c>
      <c r="V4" s="60"/>
      <c r="W4" s="60"/>
    </row>
    <row r="5" spans="1:23" x14ac:dyDescent="0.25">
      <c r="A5" s="12">
        <v>1</v>
      </c>
      <c r="B5" s="13" cm="1">
        <f t="array" ref="B5">SUMPRODUCT(('BASE INITIALE'!$C$2:$C$264=B$4)*('BASE INITIALE'!$C$2:$P$264=$A5))</f>
        <v>6</v>
      </c>
      <c r="C5" s="13" cm="1">
        <f t="array" ref="C5">SUMPRODUCT(('BASE INITIALE'!$C$2:$C$264=$C$4)*('BASE INITIALE'!$C$2:$P$264=$A5))</f>
        <v>4</v>
      </c>
      <c r="D5" s="13" cm="1">
        <f t="array" ref="D5">SUMPRODUCT(('BASE INITIALE'!$H$2:$H$264=D$4)*('BASE INITIALE'!$C$2:$P$264=$A5))</f>
        <v>8</v>
      </c>
      <c r="E5" s="13"/>
      <c r="F5" s="13" cm="1">
        <f t="array" ref="F5">SUMPRODUCT(('BASE INITIALE'!$H$2:$H$264=F$4)*('BASE INITIALE'!$C$2:$P$264=$A5))</f>
        <v>2</v>
      </c>
      <c r="G5" s="13"/>
      <c r="H5" s="13" cm="1">
        <f t="array" ref="H5">SUMPRODUCT(('BASE INITIALE'!$I$2:$I$264=H$4)*('BASE INITIALE'!$C$2:$P$264=$A5))</f>
        <v>8</v>
      </c>
      <c r="I5" s="13"/>
      <c r="J5" s="13" cm="1">
        <f t="array" ref="J5">SUMPRODUCT(('BASE INITIALE'!$I$2:$I$264=J$4)*('BASE INITIALE'!$C$2:$P$264=$A5))</f>
        <v>0</v>
      </c>
      <c r="K5" s="13"/>
      <c r="L5" s="13" cm="1">
        <f t="array" ref="L5">SUMPRODUCT(('BASE INITIALE'!$I$2:$I$264=L$4)*('BASE INITIALE'!$C$2:$P$264=$A5))</f>
        <v>2</v>
      </c>
      <c r="M5" s="13"/>
      <c r="N5" s="13" cm="1">
        <f t="array" ref="N5">SUMPRODUCT(('BASE INITIALE'!$J$2:$J$264=N$4)*('BASE INITIALE'!$C$2:$P$264=$A5))</f>
        <v>2</v>
      </c>
      <c r="O5" s="13"/>
      <c r="P5" s="13" cm="1">
        <f t="array" ref="P5">SUMPRODUCT(('BASE INITIALE'!$M$2:$M$264=P$4)*('BASE INITIALE'!$C$2:$P$264=$A5))</f>
        <v>4</v>
      </c>
      <c r="Q5" s="13" cm="1">
        <f t="array" ref="Q5">SUMPRODUCT(('BASE INITIALE'!$M$2:$M$264=Q$4)*('BASE INITIALE'!$C$2:$P$264=$A5))</f>
        <v>1</v>
      </c>
      <c r="R5" s="13" cm="1">
        <f t="array" ref="R5">SUMPRODUCT(('BASE INITIALE'!$M$2:$M$264=R$4)*('BASE INITIALE'!$C$2:$P$264=$A5))</f>
        <v>1</v>
      </c>
      <c r="S5" s="13" cm="1">
        <f t="array" ref="S5">SUMPRODUCT(('BASE INITIALE'!$N$2:$N$264=S$4)*('BASE INITIALE'!$C$2:$P$264=$A5))</f>
        <v>2</v>
      </c>
      <c r="T5" s="13" cm="1">
        <f t="array" ref="T5">SUMPRODUCT(('BASE INITIALE'!$N$2:$N$264=T$4)*('BASE INITIALE'!$C$2:$P$264=$A5))</f>
        <v>2</v>
      </c>
      <c r="U5" s="13" cm="1">
        <f t="array" ref="U5">SUMPRODUCT(('BASE INITIALE'!$N$2:$N$264=U$4)*('BASE INITIALE'!$C$2:$P$264=$A5))</f>
        <v>2</v>
      </c>
      <c r="V5" s="14">
        <f t="shared" ref="V5:V13" si="0">B5+C5</f>
        <v>10</v>
      </c>
      <c r="W5" s="14">
        <f>30-V5</f>
        <v>20</v>
      </c>
    </row>
    <row r="6" spans="1:23" x14ac:dyDescent="0.25">
      <c r="A6" s="12">
        <v>2</v>
      </c>
      <c r="B6" s="13" cm="1">
        <f t="array" ref="B6">SUMPRODUCT(('BASE INITIALE'!$C$2:$C$264=B$4)*('BASE INITIALE'!$C$2:$P$264=$A6))</f>
        <v>6</v>
      </c>
      <c r="C6" s="13" cm="1">
        <f t="array" ref="C6">SUMPRODUCT(('BASE INITIALE'!$C$2:$C$264=$C$4)*('BASE INITIALE'!$C$2:$P$264=$A6))</f>
        <v>4</v>
      </c>
      <c r="D6" s="13" cm="1">
        <f t="array" ref="D6">SUMPRODUCT(('BASE INITIALE'!$H$2:$H$264=D$4)*('BASE INITIALE'!$C$2:$P$264=$A6))</f>
        <v>9</v>
      </c>
      <c r="E6" s="13"/>
      <c r="F6" s="13" cm="1">
        <f t="array" ref="F6">SUMPRODUCT(('BASE INITIALE'!$H$2:$H$264=F$4)*('BASE INITIALE'!$C$2:$P$264=$A6))</f>
        <v>1</v>
      </c>
      <c r="G6" s="13"/>
      <c r="H6" s="13" cm="1">
        <f t="array" ref="H6">SUMPRODUCT(('BASE INITIALE'!$I$2:$I$264=H$4)*('BASE INITIALE'!$C$2:$P$264=$A6))</f>
        <v>7</v>
      </c>
      <c r="I6" s="13"/>
      <c r="J6" s="13" cm="1">
        <f t="array" ref="J6">SUMPRODUCT(('BASE INITIALE'!$I$2:$I$264=J$4)*('BASE INITIALE'!$C$2:$P$264=$A6))</f>
        <v>2</v>
      </c>
      <c r="K6" s="13"/>
      <c r="L6" s="13" cm="1">
        <f t="array" ref="L6">SUMPRODUCT(('BASE INITIALE'!$I$2:$I$264=L$4)*('BASE INITIALE'!$C$2:$P$264=$A6))</f>
        <v>1</v>
      </c>
      <c r="M6" s="13"/>
      <c r="N6" s="13" cm="1">
        <f t="array" ref="N6">SUMPRODUCT(('BASE INITIALE'!$J$2:$J$264=N$4)*('BASE INITIALE'!$C$2:$P$264=$A6))</f>
        <v>4</v>
      </c>
      <c r="O6" s="13"/>
      <c r="P6" s="13" cm="1">
        <f t="array" ref="P6">SUMPRODUCT(('BASE INITIALE'!$M$2:$M$264=P$4)*('BASE INITIALE'!$C$2:$P$264=$A6))</f>
        <v>2</v>
      </c>
      <c r="Q6" s="13" cm="1">
        <f t="array" ref="Q6">SUMPRODUCT(('BASE INITIALE'!$M$2:$M$264=Q$4)*('BASE INITIALE'!$C$2:$P$264=$A6))</f>
        <v>1</v>
      </c>
      <c r="R6" s="13" cm="1">
        <f t="array" ref="R6">SUMPRODUCT(('BASE INITIALE'!$M$2:$M$264=R$4)*('BASE INITIALE'!$C$2:$P$264=$A6))</f>
        <v>0</v>
      </c>
      <c r="S6" s="13" cm="1">
        <f t="array" ref="S6">SUMPRODUCT(('BASE INITIALE'!$N$2:$N$264=S$4)*('BASE INITIALE'!$C$2:$P$264=$A6))</f>
        <v>2</v>
      </c>
      <c r="T6" s="13" cm="1">
        <f t="array" ref="T6">SUMPRODUCT(('BASE INITIALE'!$N$2:$N$264=T$4)*('BASE INITIALE'!$C$2:$P$264=$A6))</f>
        <v>0</v>
      </c>
      <c r="U6" s="13" cm="1">
        <f t="array" ref="U6">SUMPRODUCT(('BASE INITIALE'!$N$2:$N$264=U$4)*('BASE INITIALE'!$C$2:$P$264=$A6))</f>
        <v>1</v>
      </c>
      <c r="V6" s="14">
        <f t="shared" si="0"/>
        <v>10</v>
      </c>
      <c r="W6" s="14">
        <f t="shared" ref="W6:W10" si="1">30-V6</f>
        <v>20</v>
      </c>
    </row>
    <row r="7" spans="1:23" x14ac:dyDescent="0.25">
      <c r="A7" s="12">
        <v>3</v>
      </c>
      <c r="B7" s="13" cm="1">
        <f t="array" ref="B7">SUMPRODUCT(('BASE INITIALE'!$C$2:$C$264=B$4)*('BASE INITIALE'!$C$2:$P$264=$A7))</f>
        <v>5</v>
      </c>
      <c r="C7" s="13" cm="1">
        <f t="array" ref="C7">SUMPRODUCT(('BASE INITIALE'!$C$2:$C$264=$C$4)*('BASE INITIALE'!$C$2:$P$264=$A7))</f>
        <v>3</v>
      </c>
      <c r="D7" s="13" cm="1">
        <f t="array" ref="D7">SUMPRODUCT(('BASE INITIALE'!$H$2:$H$264=D$4)*('BASE INITIALE'!$C$2:$P$264=$A7))</f>
        <v>6</v>
      </c>
      <c r="E7" s="13"/>
      <c r="F7" s="13" cm="1">
        <f t="array" ref="F7">SUMPRODUCT(('BASE INITIALE'!$H$2:$H$264=F$4)*('BASE INITIALE'!$C$2:$P$264=$A7))</f>
        <v>2</v>
      </c>
      <c r="G7" s="13"/>
      <c r="H7" s="13" cm="1">
        <f t="array" ref="H7">SUMPRODUCT(('BASE INITIALE'!$I$2:$I$264=H$4)*('BASE INITIALE'!$C$2:$P$264=$A7))</f>
        <v>6</v>
      </c>
      <c r="I7" s="13"/>
      <c r="J7" s="13" cm="1">
        <f t="array" ref="J7">SUMPRODUCT(('BASE INITIALE'!$I$2:$I$264=J$4)*('BASE INITIALE'!$C$2:$P$264=$A7))</f>
        <v>0</v>
      </c>
      <c r="K7" s="13"/>
      <c r="L7" s="13" cm="1">
        <f t="array" ref="L7">SUMPRODUCT(('BASE INITIALE'!$I$2:$I$264=L$4)*('BASE INITIALE'!$C$2:$P$264=$A7))</f>
        <v>2</v>
      </c>
      <c r="M7" s="13"/>
      <c r="N7" s="13" cm="1">
        <f t="array" ref="N7">SUMPRODUCT(('BASE INITIALE'!$J$2:$J$264=N$4)*('BASE INITIALE'!$C$2:$P$264=$A7))</f>
        <v>4</v>
      </c>
      <c r="O7" s="13"/>
      <c r="P7" s="13" cm="1">
        <f t="array" ref="P7">SUMPRODUCT(('BASE INITIALE'!$M$2:$M$264=P$4)*('BASE INITIALE'!$C$2:$P$264=$A7))</f>
        <v>2</v>
      </c>
      <c r="Q7" s="13" cm="1">
        <f t="array" ref="Q7">SUMPRODUCT(('BASE INITIALE'!$M$2:$M$264=Q$4)*('BASE INITIALE'!$C$2:$P$264=$A7))</f>
        <v>2</v>
      </c>
      <c r="R7" s="13" cm="1">
        <f t="array" ref="R7">SUMPRODUCT(('BASE INITIALE'!$M$2:$M$264=R$4)*('BASE INITIALE'!$C$2:$P$264=$A7))</f>
        <v>3</v>
      </c>
      <c r="S7" s="13" cm="1">
        <f t="array" ref="S7">SUMPRODUCT(('BASE INITIALE'!$N$2:$N$264=S$4)*('BASE INITIALE'!$C$2:$P$264=$A7))</f>
        <v>4</v>
      </c>
      <c r="T7" s="13" cm="1">
        <f t="array" ref="T7">SUMPRODUCT(('BASE INITIALE'!$N$2:$N$264=T$4)*('BASE INITIALE'!$C$2:$P$264=$A7))</f>
        <v>0</v>
      </c>
      <c r="U7" s="13" cm="1">
        <f t="array" ref="U7">SUMPRODUCT(('BASE INITIALE'!$N$2:$N$264=U$4)*('BASE INITIALE'!$C$2:$P$264=$A7))</f>
        <v>2</v>
      </c>
      <c r="V7" s="14">
        <f t="shared" si="0"/>
        <v>8</v>
      </c>
      <c r="W7" s="14">
        <f t="shared" si="1"/>
        <v>22</v>
      </c>
    </row>
    <row r="8" spans="1:23" x14ac:dyDescent="0.25">
      <c r="A8" s="12">
        <v>4</v>
      </c>
      <c r="B8" s="13" cm="1">
        <f t="array" ref="B8">SUMPRODUCT(('BASE INITIALE'!$C$2:$C$264=B$4)*('BASE INITIALE'!$C$2:$P$264=$A8))</f>
        <v>7</v>
      </c>
      <c r="C8" s="13" cm="1">
        <f t="array" ref="C8">SUMPRODUCT(('BASE INITIALE'!$C$2:$C$264=$C$4)*('BASE INITIALE'!$C$2:$P$264=$A8))</f>
        <v>4</v>
      </c>
      <c r="D8" s="13" cm="1">
        <f t="array" ref="D8">SUMPRODUCT(('BASE INITIALE'!$H$2:$H$264=D$4)*('BASE INITIALE'!$C$2:$P$264=$A8))</f>
        <v>9</v>
      </c>
      <c r="E8" s="13"/>
      <c r="F8" s="13" cm="1">
        <f t="array" ref="F8">SUMPRODUCT(('BASE INITIALE'!$H$2:$H$264=F$4)*('BASE INITIALE'!$C$2:$P$264=$A8))</f>
        <v>2</v>
      </c>
      <c r="G8" s="13"/>
      <c r="H8" s="13" cm="1">
        <f t="array" ref="H8">SUMPRODUCT(('BASE INITIALE'!$I$2:$I$264=H$4)*('BASE INITIALE'!$C$2:$P$264=$A8))</f>
        <v>9</v>
      </c>
      <c r="I8" s="13"/>
      <c r="J8" s="13" cm="1">
        <f t="array" ref="J8">SUMPRODUCT(('BASE INITIALE'!$I$2:$I$264=J$4)*('BASE INITIALE'!$C$2:$P$264=$A8))</f>
        <v>0</v>
      </c>
      <c r="K8" s="13"/>
      <c r="L8" s="13" cm="1">
        <f t="array" ref="L8">SUMPRODUCT(('BASE INITIALE'!$I$2:$I$264=L$4)*('BASE INITIALE'!$C$2:$P$264=$A8))</f>
        <v>2</v>
      </c>
      <c r="M8" s="13"/>
      <c r="N8" s="13" cm="1">
        <f t="array" ref="N8">SUMPRODUCT(('BASE INITIALE'!$J$2:$J$264=N$4)*('BASE INITIALE'!$C$2:$P$264=$A8))</f>
        <v>3</v>
      </c>
      <c r="O8" s="13"/>
      <c r="P8" s="13" cm="1">
        <f t="array" ref="P8">SUMPRODUCT(('BASE INITIALE'!$M$2:$M$264=P$4)*('BASE INITIALE'!$C$2:$P$264=$A8))</f>
        <v>1</v>
      </c>
      <c r="Q8" s="13" cm="1">
        <f t="array" ref="Q8">SUMPRODUCT(('BASE INITIALE'!$M$2:$M$264=Q$4)*('BASE INITIALE'!$C$2:$P$264=$A8))</f>
        <v>0</v>
      </c>
      <c r="R8" s="13" cm="1">
        <f t="array" ref="R8">SUMPRODUCT(('BASE INITIALE'!$M$2:$M$264=R$4)*('BASE INITIALE'!$C$2:$P$264=$A8))</f>
        <v>0</v>
      </c>
      <c r="S8" s="13" cm="1">
        <f t="array" ref="S8">SUMPRODUCT(('BASE INITIALE'!$N$2:$N$264=S$4)*('BASE INITIALE'!$C$2:$P$264=$A8))</f>
        <v>0</v>
      </c>
      <c r="T8" s="13" cm="1">
        <f t="array" ref="T8">SUMPRODUCT(('BASE INITIALE'!$N$2:$N$264=T$4)*('BASE INITIALE'!$C$2:$P$264=$A8))</f>
        <v>0</v>
      </c>
      <c r="U8" s="13" cm="1">
        <f t="array" ref="U8">SUMPRODUCT(('BASE INITIALE'!$N$2:$N$264=U$4)*('BASE INITIALE'!$C$2:$P$264=$A8))</f>
        <v>0</v>
      </c>
      <c r="V8" s="14">
        <f t="shared" si="0"/>
        <v>11</v>
      </c>
      <c r="W8" s="14">
        <f t="shared" si="1"/>
        <v>19</v>
      </c>
    </row>
    <row r="9" spans="1:23" x14ac:dyDescent="0.25">
      <c r="A9" s="12">
        <v>5</v>
      </c>
      <c r="B9" s="13" cm="1">
        <f t="array" ref="B9">SUMPRODUCT(('BASE INITIALE'!$C$2:$C$264=B$4)*('BASE INITIALE'!$C$2:$P$264=$A9))</f>
        <v>1</v>
      </c>
      <c r="C9" s="13" cm="1">
        <f t="array" ref="C9">SUMPRODUCT(('BASE INITIALE'!$C$2:$C$264=$C$4)*('BASE INITIALE'!$C$2:$P$264=$A9))</f>
        <v>3</v>
      </c>
      <c r="D9" s="13" cm="1">
        <f t="array" ref="D9">SUMPRODUCT(('BASE INITIALE'!$H$2:$H$264=D$4)*('BASE INITIALE'!$C$2:$P$264=$A9))</f>
        <v>2</v>
      </c>
      <c r="E9" s="13"/>
      <c r="F9" s="13" cm="1">
        <f t="array" ref="F9">SUMPRODUCT(('BASE INITIALE'!$H$2:$H$264=F$4)*('BASE INITIALE'!$C$2:$P$264=$A9))</f>
        <v>2</v>
      </c>
      <c r="G9" s="13"/>
      <c r="H9" s="13" cm="1">
        <f t="array" ref="H9">SUMPRODUCT(('BASE INITIALE'!$I$2:$I$264=H$4)*('BASE INITIALE'!$C$2:$P$264=$A9))</f>
        <v>1</v>
      </c>
      <c r="I9" s="13"/>
      <c r="J9" s="13" cm="1">
        <f t="array" ref="J9">SUMPRODUCT(('BASE INITIALE'!$I$2:$I$264=J$4)*('BASE INITIALE'!$C$2:$P$264=$A9))</f>
        <v>1</v>
      </c>
      <c r="K9" s="13"/>
      <c r="L9" s="13" cm="1">
        <f t="array" ref="L9">SUMPRODUCT(('BASE INITIALE'!$I$2:$I$264=L$4)*('BASE INITIALE'!$C$2:$P$264=$A9))</f>
        <v>2</v>
      </c>
      <c r="M9" s="13"/>
      <c r="N9" s="13" cm="1">
        <f t="array" ref="N9">SUMPRODUCT(('BASE INITIALE'!$J$2:$J$264=N$4)*('BASE INITIALE'!$C$2:$P$264=$A9))</f>
        <v>2</v>
      </c>
      <c r="O9" s="13"/>
      <c r="P9" s="13" cm="1">
        <f t="array" ref="P9">SUMPRODUCT(('BASE INITIALE'!$M$2:$M$264=P$4)*('BASE INITIALE'!$C$2:$P$264=$A9))</f>
        <v>0</v>
      </c>
      <c r="Q9" s="13" cm="1">
        <f t="array" ref="Q9">SUMPRODUCT(('BASE INITIALE'!$M$2:$M$264=Q$4)*('BASE INITIALE'!$C$2:$P$264=$A9))</f>
        <v>0</v>
      </c>
      <c r="R9" s="13" cm="1">
        <f t="array" ref="R9">SUMPRODUCT(('BASE INITIALE'!$M$2:$M$264=R$4)*('BASE INITIALE'!$C$2:$P$264=$A9))</f>
        <v>0</v>
      </c>
      <c r="S9" s="13" cm="1">
        <f t="array" ref="S9">SUMPRODUCT(('BASE INITIALE'!$N$2:$N$264=S$4)*('BASE INITIALE'!$C$2:$P$264=$A9))</f>
        <v>0</v>
      </c>
      <c r="T9" s="13" cm="1">
        <f t="array" ref="T9">SUMPRODUCT(('BASE INITIALE'!$N$2:$N$264=T$4)*('BASE INITIALE'!$C$2:$P$264=$A9))</f>
        <v>0</v>
      </c>
      <c r="U9" s="13" cm="1">
        <f t="array" ref="U9">SUMPRODUCT(('BASE INITIALE'!$N$2:$N$264=U$4)*('BASE INITIALE'!$C$2:$P$264=$A9))</f>
        <v>0</v>
      </c>
      <c r="V9" s="14">
        <f t="shared" si="0"/>
        <v>4</v>
      </c>
      <c r="W9" s="14">
        <f t="shared" si="1"/>
        <v>26</v>
      </c>
    </row>
    <row r="10" spans="1:23" x14ac:dyDescent="0.25">
      <c r="A10" s="12">
        <v>6</v>
      </c>
      <c r="B10" s="13" cm="1">
        <f t="array" ref="B10">SUMPRODUCT(('BASE INITIALE'!$C$2:$C$264=B$4)*('BASE INITIALE'!$C$2:$P$264=$A10))</f>
        <v>1</v>
      </c>
      <c r="C10" s="13" cm="1">
        <f t="array" ref="C10">SUMPRODUCT(('BASE INITIALE'!$C$2:$C$264=$C$4)*('BASE INITIALE'!$C$2:$P$264=$A10))</f>
        <v>1</v>
      </c>
      <c r="D10" s="13" cm="1">
        <f t="array" ref="D10">SUMPRODUCT(('BASE INITIALE'!$H$2:$H$264=D$4)*('BASE INITIALE'!$C$2:$P$264=$A10))</f>
        <v>2</v>
      </c>
      <c r="E10" s="13"/>
      <c r="F10" s="13" cm="1">
        <f t="array" ref="F10">SUMPRODUCT(('BASE INITIALE'!$H$2:$H$264=F$4)*('BASE INITIALE'!$C$2:$P$264=$A10))</f>
        <v>0</v>
      </c>
      <c r="G10" s="13"/>
      <c r="H10" s="13" cm="1">
        <f t="array" ref="H10">SUMPRODUCT(('BASE INITIALE'!$I$2:$I$264=H$4)*('BASE INITIALE'!$C$2:$P$264=$A10))</f>
        <v>2</v>
      </c>
      <c r="I10" s="13"/>
      <c r="J10" s="13" cm="1">
        <f t="array" ref="J10">SUMPRODUCT(('BASE INITIALE'!$I$2:$I$264=J$4)*('BASE INITIALE'!$C$2:$P$264=$A10))</f>
        <v>0</v>
      </c>
      <c r="K10" s="13"/>
      <c r="L10" s="13" cm="1">
        <f t="array" ref="L10">SUMPRODUCT(('BASE INITIALE'!$I$2:$I$264=L$4)*('BASE INITIALE'!$C$2:$P$264=$A10))</f>
        <v>0</v>
      </c>
      <c r="M10" s="13"/>
      <c r="N10" s="13" cm="1">
        <f t="array" ref="N10">SUMPRODUCT(('BASE INITIALE'!$J$2:$J$264=N$4)*('BASE INITIALE'!$C$2:$P$264=$A10))</f>
        <v>0</v>
      </c>
      <c r="O10" s="13"/>
      <c r="P10" s="13" cm="1">
        <f t="array" ref="P10">SUMPRODUCT(('BASE INITIALE'!$M$2:$M$264=P$4)*('BASE INITIALE'!$C$2:$P$264=$A10))</f>
        <v>0</v>
      </c>
      <c r="Q10" s="13" cm="1">
        <f t="array" ref="Q10">SUMPRODUCT(('BASE INITIALE'!$M$2:$M$264=Q$4)*('BASE INITIALE'!$C$2:$P$264=$A10))</f>
        <v>0</v>
      </c>
      <c r="R10" s="13" cm="1">
        <f t="array" ref="R10">SUMPRODUCT(('BASE INITIALE'!$M$2:$M$264=R$4)*('BASE INITIALE'!$C$2:$P$264=$A10))</f>
        <v>0</v>
      </c>
      <c r="S10" s="13" cm="1">
        <f t="array" ref="S10">SUMPRODUCT(('BASE INITIALE'!$N$2:$N$264=S$4)*('BASE INITIALE'!$C$2:$P$264=$A10))</f>
        <v>0</v>
      </c>
      <c r="T10" s="13" cm="1">
        <f t="array" ref="T10">SUMPRODUCT(('BASE INITIALE'!$N$2:$N$264=T$4)*('BASE INITIALE'!$C$2:$P$264=$A10))</f>
        <v>0</v>
      </c>
      <c r="U10" s="13" cm="1">
        <f t="array" ref="U10">SUMPRODUCT(('BASE INITIALE'!$N$2:$N$264=U$4)*('BASE INITIALE'!$C$2:$P$264=$A10))</f>
        <v>0</v>
      </c>
      <c r="V10" s="14">
        <f t="shared" si="0"/>
        <v>2</v>
      </c>
      <c r="W10" s="14">
        <f t="shared" si="1"/>
        <v>28</v>
      </c>
    </row>
    <row r="11" spans="1:23" x14ac:dyDescent="0.25">
      <c r="A11" s="12">
        <v>7</v>
      </c>
      <c r="B11" s="13" cm="1">
        <f t="array" ref="B11">SUMPRODUCT(('BASE INITIALE'!$C$2:$C$264=B$4)*('BASE INITIALE'!$C$2:$P$264=$A11))</f>
        <v>3</v>
      </c>
      <c r="C11" s="13" cm="1">
        <f t="array" ref="C11">SUMPRODUCT(('BASE INITIALE'!$C$2:$C$264=$C$4)*('BASE INITIALE'!$C$2:$P$264=$A11))</f>
        <v>3</v>
      </c>
      <c r="D11" s="13" cm="1">
        <f t="array" ref="D11">SUMPRODUCT(('BASE INITIALE'!$H$2:$H$264=D$4)*('BASE INITIALE'!$C$2:$P$264=$A11))</f>
        <v>4</v>
      </c>
      <c r="E11" s="13"/>
      <c r="F11" s="13" cm="1">
        <f t="array" ref="F11">SUMPRODUCT(('BASE INITIALE'!$H$2:$H$264=F$4)*('BASE INITIALE'!$C$2:$P$264=$A11))</f>
        <v>2</v>
      </c>
      <c r="G11" s="13"/>
      <c r="H11" s="13" cm="1">
        <f t="array" ref="H11">SUMPRODUCT(('BASE INITIALE'!$I$2:$I$264=H$4)*('BASE INITIALE'!$C$2:$P$264=$A11))</f>
        <v>4</v>
      </c>
      <c r="I11" s="13"/>
      <c r="J11" s="13" cm="1">
        <f t="array" ref="J11">SUMPRODUCT(('BASE INITIALE'!$I$2:$I$264=J$4)*('BASE INITIALE'!$C$2:$P$264=$A11))</f>
        <v>0</v>
      </c>
      <c r="K11" s="13"/>
      <c r="L11" s="13" cm="1">
        <f t="array" ref="L11">SUMPRODUCT(('BASE INITIALE'!$I$2:$I$264=L$4)*('BASE INITIALE'!$C$2:$P$264=$A11))</f>
        <v>2</v>
      </c>
      <c r="M11" s="13"/>
      <c r="N11" s="13" cm="1">
        <f t="array" ref="N11">SUMPRODUCT(('BASE INITIALE'!$J$2:$J$264=N$4)*('BASE INITIALE'!$C$2:$P$264=$A11))</f>
        <v>2</v>
      </c>
      <c r="O11" s="13"/>
      <c r="P11" s="13" cm="1">
        <f t="array" ref="P11">SUMPRODUCT(('BASE INITIALE'!$M$2:$M$264=P$4)*('BASE INITIALE'!$C$2:$P$264=$A11))</f>
        <v>0</v>
      </c>
      <c r="Q11" s="13" cm="1">
        <f t="array" ref="Q11">SUMPRODUCT(('BASE INITIALE'!$M$2:$M$264=Q$4)*('BASE INITIALE'!$C$2:$P$264=$A11))</f>
        <v>0</v>
      </c>
      <c r="R11" s="13" cm="1">
        <f t="array" ref="R11">SUMPRODUCT(('BASE INITIALE'!$M$2:$M$264=R$4)*('BASE INITIALE'!$C$2:$P$264=$A11))</f>
        <v>0</v>
      </c>
      <c r="S11" s="13" cm="1">
        <f t="array" ref="S11">SUMPRODUCT(('BASE INITIALE'!$N$2:$N$264=S$4)*('BASE INITIALE'!$C$2:$P$264=$A11))</f>
        <v>0</v>
      </c>
      <c r="T11" s="13" cm="1">
        <f t="array" ref="T11">SUMPRODUCT(('BASE INITIALE'!$N$2:$N$264=T$4)*('BASE INITIALE'!$C$2:$P$264=$A11))</f>
        <v>0</v>
      </c>
      <c r="U11" s="13" cm="1">
        <f t="array" ref="U11">SUMPRODUCT(('BASE INITIALE'!$N$2:$N$264=U$4)*('BASE INITIALE'!$C$2:$P$264=$A11))</f>
        <v>0</v>
      </c>
      <c r="V11" s="14">
        <f t="shared" si="0"/>
        <v>6</v>
      </c>
      <c r="W11" s="14">
        <f t="shared" ref="W11:W13" si="2">30-V11</f>
        <v>24</v>
      </c>
    </row>
    <row r="12" spans="1:23" x14ac:dyDescent="0.25">
      <c r="A12" s="12">
        <v>8</v>
      </c>
      <c r="B12" s="13" cm="1">
        <f t="array" ref="B12">SUMPRODUCT(('BASE INITIALE'!$C$2:$C$264=B$4)*('BASE INITIALE'!$C$2:$P$264=$A12))</f>
        <v>2</v>
      </c>
      <c r="C12" s="13" cm="1">
        <f t="array" ref="C12">SUMPRODUCT(('BASE INITIALE'!$C$2:$C$264=$C$4)*('BASE INITIALE'!$C$2:$P$264=$A12))</f>
        <v>0</v>
      </c>
      <c r="D12" s="13" cm="1">
        <f t="array" ref="D12">SUMPRODUCT(('BASE INITIALE'!$H$2:$H$264=D$4)*('BASE INITIALE'!$C$2:$P$264=$A12))</f>
        <v>2</v>
      </c>
      <c r="E12" s="13"/>
      <c r="F12" s="13" cm="1">
        <f t="array" ref="F12">SUMPRODUCT(('BASE INITIALE'!$H$2:$H$264=F$4)*('BASE INITIALE'!$C$2:$P$264=$A12))</f>
        <v>0</v>
      </c>
      <c r="G12" s="13"/>
      <c r="H12" s="13" cm="1">
        <f t="array" ref="H12">SUMPRODUCT(('BASE INITIALE'!$I$2:$I$264=H$4)*('BASE INITIALE'!$C$2:$P$264=$A12))</f>
        <v>1</v>
      </c>
      <c r="I12" s="13"/>
      <c r="J12" s="13" cm="1">
        <f t="array" ref="J12">SUMPRODUCT(('BASE INITIALE'!$I$2:$I$264=J$4)*('BASE INITIALE'!$C$2:$P$264=$A12))</f>
        <v>1</v>
      </c>
      <c r="K12" s="13"/>
      <c r="L12" s="13" cm="1">
        <f t="array" ref="L12">SUMPRODUCT(('BASE INITIALE'!$I$2:$I$264=L$4)*('BASE INITIALE'!$C$2:$P$264=$A12))</f>
        <v>0</v>
      </c>
      <c r="M12" s="13"/>
      <c r="N12" s="13" cm="1">
        <f t="array" ref="N12">SUMPRODUCT(('BASE INITIALE'!$J$2:$J$264=N$4)*('BASE INITIALE'!$C$2:$P$264=$A12))</f>
        <v>1</v>
      </c>
      <c r="O12" s="13"/>
      <c r="P12" s="13" cm="1">
        <f t="array" ref="P12">SUMPRODUCT(('BASE INITIALE'!$M$2:$M$264=P$4)*('BASE INITIALE'!$C$2:$P$264=$A12))</f>
        <v>0</v>
      </c>
      <c r="Q12" s="13" cm="1">
        <f t="array" ref="Q12">SUMPRODUCT(('BASE INITIALE'!$M$2:$M$264=Q$4)*('BASE INITIALE'!$C$2:$P$264=$A12))</f>
        <v>0</v>
      </c>
      <c r="R12" s="13" cm="1">
        <f t="array" ref="R12">SUMPRODUCT(('BASE INITIALE'!$M$2:$M$264=R$4)*('BASE INITIALE'!$C$2:$P$264=$A12))</f>
        <v>0</v>
      </c>
      <c r="S12" s="13" cm="1">
        <f t="array" ref="S12">SUMPRODUCT(('BASE INITIALE'!$N$2:$N$264=S$4)*('BASE INITIALE'!$C$2:$P$264=$A12))</f>
        <v>0</v>
      </c>
      <c r="T12" s="13" cm="1">
        <f t="array" ref="T12">SUMPRODUCT(('BASE INITIALE'!$N$2:$N$264=T$4)*('BASE INITIALE'!$C$2:$P$264=$A12))</f>
        <v>0</v>
      </c>
      <c r="U12" s="13" cm="1">
        <f t="array" ref="U12">SUMPRODUCT(('BASE INITIALE'!$N$2:$N$264=U$4)*('BASE INITIALE'!$C$2:$P$264=$A12))</f>
        <v>0</v>
      </c>
      <c r="V12" s="14">
        <f t="shared" si="0"/>
        <v>2</v>
      </c>
      <c r="W12" s="14">
        <f t="shared" ref="W12" si="3">30-V12</f>
        <v>28</v>
      </c>
    </row>
    <row r="13" spans="1:23" x14ac:dyDescent="0.25">
      <c r="A13" s="12">
        <v>9</v>
      </c>
      <c r="B13" s="13" cm="1">
        <f t="array" ref="B13">SUMPRODUCT(('BASE INITIALE'!$C$2:$C$264=B$4)*('BASE INITIALE'!$C$2:$P$264=$A13))</f>
        <v>6</v>
      </c>
      <c r="C13" s="13" cm="1">
        <f t="array" ref="C13">SUMPRODUCT(('BASE INITIALE'!$C$2:$C$264=$C$4)*('BASE INITIALE'!$C$2:$P$264=$A13))</f>
        <v>6</v>
      </c>
      <c r="D13" s="13" cm="1">
        <f t="array" ref="D13">SUMPRODUCT(('BASE INITIALE'!$H$2:$H$264=D$4)*('BASE INITIALE'!$C$2:$P$264=$A13))</f>
        <v>10</v>
      </c>
      <c r="E13" s="13"/>
      <c r="F13" s="13" cm="1">
        <f t="array" ref="F13">SUMPRODUCT(('BASE INITIALE'!$H$2:$H$264=F$4)*('BASE INITIALE'!$C$2:$P$264=$A13))</f>
        <v>2</v>
      </c>
      <c r="G13" s="13"/>
      <c r="H13" s="13" cm="1">
        <f t="array" ref="H13">SUMPRODUCT(('BASE INITIALE'!$I$2:$I$264=H$4)*('BASE INITIALE'!$C$2:$P$264=$A13))</f>
        <v>7</v>
      </c>
      <c r="I13" s="13"/>
      <c r="J13" s="13" cm="1">
        <f t="array" ref="J13">SUMPRODUCT(('BASE INITIALE'!$I$2:$I$264=J$4)*('BASE INITIALE'!$C$2:$P$264=$A13))</f>
        <v>3</v>
      </c>
      <c r="K13" s="13"/>
      <c r="L13" s="13" cm="1">
        <f t="array" ref="L13">SUMPRODUCT(('BASE INITIALE'!$I$2:$I$264=L$4)*('BASE INITIALE'!$C$2:$P$264=$A13))</f>
        <v>2</v>
      </c>
      <c r="M13" s="13"/>
      <c r="N13" s="13" cm="1">
        <f t="array" ref="N13">SUMPRODUCT(('BASE INITIALE'!$J$2:$J$264=N$4)*('BASE INITIALE'!$C$2:$P$264=$A13))</f>
        <v>3</v>
      </c>
      <c r="O13" s="13"/>
      <c r="P13" s="13" cm="1">
        <f t="array" ref="P13">SUMPRODUCT(('BASE INITIALE'!$M$2:$M$264=P$4)*('BASE INITIALE'!$C$2:$P$264=$A13))</f>
        <v>0</v>
      </c>
      <c r="Q13" s="13" cm="1">
        <f t="array" ref="Q13">SUMPRODUCT(('BASE INITIALE'!$M$2:$M$264=Q$4)*('BASE INITIALE'!$C$2:$P$264=$A13))</f>
        <v>0</v>
      </c>
      <c r="R13" s="13" cm="1">
        <f t="array" ref="R13">SUMPRODUCT(('BASE INITIALE'!$M$2:$M$264=R$4)*('BASE INITIALE'!$C$2:$P$264=$A13))</f>
        <v>0</v>
      </c>
      <c r="S13" s="13" cm="1">
        <f t="array" ref="S13">SUMPRODUCT(('BASE INITIALE'!$N$2:$N$264=S$4)*('BASE INITIALE'!$C$2:$P$264=$A13))</f>
        <v>0</v>
      </c>
      <c r="T13" s="13" cm="1">
        <f t="array" ref="T13">SUMPRODUCT(('BASE INITIALE'!$N$2:$N$264=T$4)*('BASE INITIALE'!$C$2:$P$264=$A13))</f>
        <v>0</v>
      </c>
      <c r="U13" s="13" cm="1">
        <f t="array" ref="U13">SUMPRODUCT(('BASE INITIALE'!$N$2:$N$264=U$4)*('BASE INITIALE'!$C$2:$P$264=$A13))</f>
        <v>0</v>
      </c>
      <c r="V13" s="14">
        <f t="shared" si="0"/>
        <v>12</v>
      </c>
      <c r="W13" s="14">
        <f t="shared" si="2"/>
        <v>18</v>
      </c>
    </row>
    <row r="14" spans="1:23" x14ac:dyDescent="0.25">
      <c r="A14" s="14" t="s">
        <v>61</v>
      </c>
      <c r="B14" s="14">
        <f>SUM(B5:B13)</f>
        <v>37</v>
      </c>
      <c r="C14" s="14">
        <f t="shared" ref="C14:W14" si="4">SUM(C5:C13)</f>
        <v>28</v>
      </c>
      <c r="D14" s="14">
        <f t="shared" si="4"/>
        <v>52</v>
      </c>
      <c r="E14" s="14"/>
      <c r="F14" s="14">
        <f t="shared" si="4"/>
        <v>13</v>
      </c>
      <c r="G14" s="14"/>
      <c r="H14" s="14">
        <f t="shared" si="4"/>
        <v>45</v>
      </c>
      <c r="I14" s="14"/>
      <c r="J14" s="14">
        <f t="shared" si="4"/>
        <v>7</v>
      </c>
      <c r="K14" s="14"/>
      <c r="L14" s="14">
        <f t="shared" si="4"/>
        <v>13</v>
      </c>
      <c r="M14" s="14"/>
      <c r="N14" s="14">
        <f t="shared" si="4"/>
        <v>21</v>
      </c>
      <c r="O14" s="14"/>
      <c r="P14" s="14">
        <f t="shared" si="4"/>
        <v>9</v>
      </c>
      <c r="Q14" s="14">
        <f t="shared" si="4"/>
        <v>4</v>
      </c>
      <c r="R14" s="14">
        <f t="shared" si="4"/>
        <v>4</v>
      </c>
      <c r="S14" s="14">
        <f t="shared" si="4"/>
        <v>8</v>
      </c>
      <c r="T14" s="14">
        <f t="shared" si="4"/>
        <v>2</v>
      </c>
      <c r="U14" s="14">
        <f t="shared" si="4"/>
        <v>5</v>
      </c>
      <c r="V14" s="14">
        <f t="shared" si="4"/>
        <v>65</v>
      </c>
      <c r="W14" s="14">
        <f t="shared" si="4"/>
        <v>205</v>
      </c>
    </row>
    <row r="16" spans="1:23" x14ac:dyDescent="0.25">
      <c r="B16" t="s">
        <v>605</v>
      </c>
      <c r="J16">
        <f>30-J6-J5</f>
        <v>28</v>
      </c>
    </row>
    <row r="17" spans="2:10" x14ac:dyDescent="0.25">
      <c r="B17" t="s">
        <v>607</v>
      </c>
      <c r="J17">
        <f>150-H5-H6-H7-H8-H10-H13</f>
        <v>111</v>
      </c>
    </row>
    <row r="18" spans="2:10" x14ac:dyDescent="0.25">
      <c r="B18" t="s">
        <v>606</v>
      </c>
      <c r="J18">
        <f>150-N14</f>
        <v>129</v>
      </c>
    </row>
  </sheetData>
  <mergeCells count="8">
    <mergeCell ref="P2:U2"/>
    <mergeCell ref="B3:C3"/>
    <mergeCell ref="V3:V4"/>
    <mergeCell ref="W3:W4"/>
    <mergeCell ref="H3:N3"/>
    <mergeCell ref="D3:F3"/>
    <mergeCell ref="P3:R3"/>
    <mergeCell ref="S3:U3"/>
  </mergeCells>
  <phoneticPr fontId="4" type="noConversion"/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>
    <oddFooter>&amp;L&amp;8&amp;Z&amp;F - 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1"/>
  <sheetViews>
    <sheetView zoomScale="95" zoomScaleNormal="120" zoomScaleSheetLayoutView="100" workbookViewId="0">
      <pane xSplit="3" ySplit="1" topLeftCell="D258" activePane="bottomRight" state="frozenSplit"/>
      <selection pane="topRight" activeCell="D1" sqref="D1"/>
      <selection pane="bottomLeft"/>
      <selection pane="bottomRight"/>
    </sheetView>
  </sheetViews>
  <sheetFormatPr baseColWidth="10" defaultColWidth="11.42578125" defaultRowHeight="15" x14ac:dyDescent="0.25"/>
  <cols>
    <col min="1" max="1" width="24.7109375" style="6" customWidth="1"/>
    <col min="2" max="2" width="13.5703125" style="2" customWidth="1"/>
    <col min="3" max="3" width="7.5703125" style="7" customWidth="1"/>
    <col min="4" max="4" width="12.28515625" style="9" customWidth="1"/>
    <col min="5" max="5" width="9.5703125" style="2" customWidth="1"/>
    <col min="6" max="6" width="8.5703125" style="9" customWidth="1"/>
    <col min="7" max="7" width="10.28515625" style="47" customWidth="1"/>
    <col min="8" max="8" width="14.28515625" style="2" bestFit="1" customWidth="1"/>
    <col min="9" max="9" width="18" style="7" customWidth="1"/>
    <col min="10" max="10" width="16" style="2" customWidth="1"/>
    <col min="11" max="11" width="14.5703125" style="2" customWidth="1"/>
    <col min="12" max="12" width="11.42578125" style="2"/>
    <col min="13" max="13" width="11.42578125" style="50"/>
    <col min="14" max="14" width="10.140625" style="50" customWidth="1"/>
    <col min="15" max="15" width="12.140625" style="7" customWidth="1"/>
    <col min="16" max="16" width="15.28515625" style="7" customWidth="1"/>
    <col min="17" max="17" width="14.28515625" style="51" customWidth="1"/>
    <col min="18" max="18" width="13.85546875" style="51" customWidth="1"/>
    <col min="19" max="19" width="11.42578125" style="7"/>
    <col min="20" max="20" width="12.7109375" style="7" bestFit="1" customWidth="1"/>
    <col min="21" max="22" width="8" style="2" hidden="1" customWidth="1"/>
    <col min="23" max="16384" width="11.42578125" style="2"/>
  </cols>
  <sheetData>
    <row r="1" spans="1:22" s="11" customFormat="1" ht="31.9" customHeight="1" x14ac:dyDescent="0.25">
      <c r="A1" s="54" t="s">
        <v>0</v>
      </c>
      <c r="B1" s="32" t="s">
        <v>1</v>
      </c>
      <c r="C1" s="32" t="s">
        <v>2</v>
      </c>
      <c r="D1" s="32" t="s">
        <v>70</v>
      </c>
      <c r="E1" s="32" t="s">
        <v>587</v>
      </c>
      <c r="F1" s="32" t="s">
        <v>71</v>
      </c>
      <c r="G1" s="38" t="s">
        <v>3</v>
      </c>
      <c r="H1" s="32" t="s">
        <v>4</v>
      </c>
      <c r="I1" s="32" t="s">
        <v>5</v>
      </c>
      <c r="J1" s="32" t="s">
        <v>6</v>
      </c>
      <c r="K1" s="32" t="s">
        <v>584</v>
      </c>
      <c r="L1" s="32" t="s">
        <v>161</v>
      </c>
      <c r="M1" s="43" t="s">
        <v>585</v>
      </c>
      <c r="N1" s="43" t="s">
        <v>586</v>
      </c>
      <c r="O1" s="32" t="s">
        <v>7</v>
      </c>
      <c r="P1" s="32" t="s">
        <v>162</v>
      </c>
      <c r="Q1" s="52" t="s">
        <v>604</v>
      </c>
      <c r="R1" s="52" t="s">
        <v>603</v>
      </c>
      <c r="S1" s="32" t="s">
        <v>42</v>
      </c>
      <c r="T1" s="32" t="s">
        <v>41</v>
      </c>
      <c r="U1" s="11" t="s">
        <v>608</v>
      </c>
      <c r="V1" s="11" t="s">
        <v>609</v>
      </c>
    </row>
    <row r="2" spans="1:22" ht="20.100000000000001" customHeight="1" x14ac:dyDescent="0.25">
      <c r="A2" s="55" t="s">
        <v>171</v>
      </c>
      <c r="B2" s="3" t="s">
        <v>172</v>
      </c>
      <c r="C2" s="4" t="s">
        <v>8</v>
      </c>
      <c r="D2" s="8" t="s">
        <v>29</v>
      </c>
      <c r="E2" s="3" t="s">
        <v>173</v>
      </c>
      <c r="F2" s="49" t="s">
        <v>23</v>
      </c>
      <c r="G2" s="46">
        <f>VLOOKUP(A2,'Extraction 10avr23'!$A$1:$J$264,5,FALSE)</f>
        <v>40484</v>
      </c>
      <c r="H2" s="34" t="s">
        <v>77</v>
      </c>
      <c r="I2" s="3" t="s">
        <v>78</v>
      </c>
      <c r="J2" s="3"/>
      <c r="K2" s="3" t="s">
        <v>101</v>
      </c>
      <c r="L2" s="3"/>
      <c r="M2" s="44" t="s">
        <v>40</v>
      </c>
      <c r="N2" s="45"/>
      <c r="O2" s="1"/>
      <c r="P2" s="1">
        <v>3</v>
      </c>
      <c r="Q2" s="53"/>
      <c r="R2" s="53"/>
      <c r="S2" s="1"/>
      <c r="T2" s="3"/>
      <c r="U2" s="3"/>
    </row>
    <row r="3" spans="1:22" ht="20.100000000000001" customHeight="1" x14ac:dyDescent="0.25">
      <c r="A3" s="55" t="s">
        <v>175</v>
      </c>
      <c r="B3" s="3" t="s">
        <v>176</v>
      </c>
      <c r="C3" s="4" t="s">
        <v>80</v>
      </c>
      <c r="D3" s="8" t="s">
        <v>29</v>
      </c>
      <c r="E3" s="3" t="s">
        <v>177</v>
      </c>
      <c r="F3" s="49" t="s">
        <v>37</v>
      </c>
      <c r="G3" s="46">
        <f>VLOOKUP(A3,'Extraction 10avr23'!$A$1:$J$264,5,FALSE)</f>
        <v>40219</v>
      </c>
      <c r="H3" s="34" t="s">
        <v>77</v>
      </c>
      <c r="I3" s="3" t="s">
        <v>78</v>
      </c>
      <c r="J3" s="3"/>
      <c r="K3" s="3"/>
      <c r="L3" s="3"/>
      <c r="M3" s="44" t="s">
        <v>40</v>
      </c>
      <c r="N3" s="45" t="s">
        <v>39</v>
      </c>
      <c r="O3" s="1"/>
      <c r="P3" s="1">
        <v>1</v>
      </c>
      <c r="Q3" s="53"/>
      <c r="R3" s="53"/>
      <c r="S3" s="1"/>
      <c r="T3" s="3"/>
      <c r="U3" s="3"/>
    </row>
    <row r="4" spans="1:22" ht="20.100000000000001" customHeight="1" x14ac:dyDescent="0.25">
      <c r="A4" s="55" t="s">
        <v>179</v>
      </c>
      <c r="B4" s="3" t="s">
        <v>180</v>
      </c>
      <c r="C4" s="4" t="s">
        <v>80</v>
      </c>
      <c r="D4" s="8" t="s">
        <v>29</v>
      </c>
      <c r="E4" s="3" t="s">
        <v>177</v>
      </c>
      <c r="F4" s="49" t="s">
        <v>88</v>
      </c>
      <c r="G4" s="46">
        <f>VLOOKUP(A4,'Extraction 10avr23'!$A$1:$J$264,5,FALSE)</f>
        <v>40213</v>
      </c>
      <c r="H4" s="34" t="s">
        <v>77</v>
      </c>
      <c r="I4" s="3" t="s">
        <v>78</v>
      </c>
      <c r="J4" s="3"/>
      <c r="K4" s="3"/>
      <c r="L4" s="3"/>
      <c r="M4" s="44" t="s">
        <v>40</v>
      </c>
      <c r="N4" s="45" t="s">
        <v>40</v>
      </c>
      <c r="O4" s="1"/>
      <c r="P4" s="1">
        <v>1</v>
      </c>
      <c r="Q4" s="53"/>
      <c r="R4" s="53"/>
      <c r="S4" s="1"/>
      <c r="T4" s="3"/>
      <c r="U4" s="3"/>
    </row>
    <row r="5" spans="1:22" ht="20.100000000000001" customHeight="1" x14ac:dyDescent="0.25">
      <c r="A5" s="55" t="s">
        <v>182</v>
      </c>
      <c r="B5" s="3" t="s">
        <v>11</v>
      </c>
      <c r="C5" s="4" t="s">
        <v>8</v>
      </c>
      <c r="D5" s="8" t="s">
        <v>29</v>
      </c>
      <c r="E5" s="3" t="s">
        <v>173</v>
      </c>
      <c r="F5" s="49" t="s">
        <v>22</v>
      </c>
      <c r="G5" s="46">
        <f>VLOOKUP(A5,'Extraction 10avr23'!$A$1:$J$264,5,FALSE)</f>
        <v>40529</v>
      </c>
      <c r="H5" s="34" t="s">
        <v>82</v>
      </c>
      <c r="I5" s="3" t="s">
        <v>83</v>
      </c>
      <c r="J5" s="3"/>
      <c r="K5" s="3"/>
      <c r="L5" s="3"/>
      <c r="M5" s="44" t="s">
        <v>40</v>
      </c>
      <c r="N5" s="45" t="s">
        <v>38</v>
      </c>
      <c r="O5" s="1"/>
      <c r="P5" s="1">
        <v>1</v>
      </c>
      <c r="Q5" s="53"/>
      <c r="R5" s="53"/>
      <c r="S5" s="1"/>
      <c r="T5" s="3"/>
      <c r="U5" s="3"/>
    </row>
    <row r="6" spans="1:22" ht="20.100000000000001" customHeight="1" x14ac:dyDescent="0.25">
      <c r="A6" s="55" t="s">
        <v>183</v>
      </c>
      <c r="B6" s="3" t="s">
        <v>112</v>
      </c>
      <c r="C6" s="4" t="s">
        <v>8</v>
      </c>
      <c r="D6" s="8" t="s">
        <v>29</v>
      </c>
      <c r="E6" s="3" t="s">
        <v>177</v>
      </c>
      <c r="F6" s="49" t="s">
        <v>184</v>
      </c>
      <c r="G6" s="46">
        <f>VLOOKUP(A6,'Extraction 10avr23'!$A$1:$J$264,5,FALSE)</f>
        <v>40046</v>
      </c>
      <c r="H6" s="34" t="s">
        <v>77</v>
      </c>
      <c r="I6" s="3" t="s">
        <v>78</v>
      </c>
      <c r="J6" s="3"/>
      <c r="K6" s="3"/>
      <c r="L6" s="3"/>
      <c r="M6" s="44" t="s">
        <v>40</v>
      </c>
      <c r="N6" s="45" t="s">
        <v>39</v>
      </c>
      <c r="O6" s="1"/>
      <c r="P6" s="1">
        <v>1</v>
      </c>
      <c r="Q6" s="53"/>
      <c r="R6" s="53"/>
      <c r="S6" s="1"/>
      <c r="T6" s="3"/>
      <c r="U6" s="3"/>
    </row>
    <row r="7" spans="1:22" ht="20.100000000000001" customHeight="1" x14ac:dyDescent="0.25">
      <c r="A7" s="55" t="s">
        <v>185</v>
      </c>
      <c r="B7" s="3" t="s">
        <v>110</v>
      </c>
      <c r="C7" s="4" t="s">
        <v>8</v>
      </c>
      <c r="D7" s="8" t="s">
        <v>29</v>
      </c>
      <c r="E7" s="3" t="s">
        <v>173</v>
      </c>
      <c r="F7" s="49" t="s">
        <v>88</v>
      </c>
      <c r="G7" s="46">
        <f>VLOOKUP(A7,'Extraction 10avr23'!$A$1:$J$264,5,FALSE)</f>
        <v>40451</v>
      </c>
      <c r="H7" s="34" t="s">
        <v>77</v>
      </c>
      <c r="I7" s="3" t="s">
        <v>78</v>
      </c>
      <c r="J7" s="3"/>
      <c r="K7" s="3"/>
      <c r="L7" s="3"/>
      <c r="M7" s="44" t="s">
        <v>40</v>
      </c>
      <c r="N7" s="45" t="s">
        <v>40</v>
      </c>
      <c r="O7" s="1"/>
      <c r="P7" s="1">
        <v>2</v>
      </c>
      <c r="Q7" s="53"/>
      <c r="R7" s="53"/>
      <c r="S7" s="1"/>
      <c r="T7" s="3"/>
      <c r="U7" s="3"/>
    </row>
    <row r="8" spans="1:22" ht="20.100000000000001" customHeight="1" x14ac:dyDescent="0.25">
      <c r="A8" s="55" t="s">
        <v>81</v>
      </c>
      <c r="B8" s="3" t="s">
        <v>158</v>
      </c>
      <c r="C8" s="4" t="s">
        <v>8</v>
      </c>
      <c r="D8" s="8" t="s">
        <v>29</v>
      </c>
      <c r="E8" s="3" t="s">
        <v>173</v>
      </c>
      <c r="F8" s="49" t="s">
        <v>17</v>
      </c>
      <c r="G8" s="46">
        <f>VLOOKUP(A8,'Extraction 10avr23'!$A$1:$J$264,5,FALSE)</f>
        <v>40445</v>
      </c>
      <c r="H8" s="34" t="s">
        <v>77</v>
      </c>
      <c r="I8" s="3" t="s">
        <v>78</v>
      </c>
      <c r="J8" s="3" t="s">
        <v>79</v>
      </c>
      <c r="K8" s="3"/>
      <c r="L8" s="3"/>
      <c r="M8" s="44" t="s">
        <v>38</v>
      </c>
      <c r="N8" s="45" t="s">
        <v>39</v>
      </c>
      <c r="O8" s="1"/>
      <c r="P8" s="1">
        <v>2</v>
      </c>
      <c r="Q8" s="53"/>
      <c r="R8" s="53"/>
      <c r="S8" s="1"/>
      <c r="T8" s="3"/>
      <c r="U8" s="3"/>
    </row>
    <row r="9" spans="1:22" ht="20.100000000000001" customHeight="1" x14ac:dyDescent="0.25">
      <c r="A9" s="55" t="s">
        <v>186</v>
      </c>
      <c r="B9" s="3" t="s">
        <v>125</v>
      </c>
      <c r="C9" s="4" t="s">
        <v>8</v>
      </c>
      <c r="D9" s="8" t="s">
        <v>29</v>
      </c>
      <c r="E9" s="3" t="s">
        <v>173</v>
      </c>
      <c r="F9" s="49" t="s">
        <v>18</v>
      </c>
      <c r="G9" s="46">
        <f>VLOOKUP(A9,'Extraction 10avr23'!$A$1:$J$264,5,FALSE)</f>
        <v>40439</v>
      </c>
      <c r="H9" s="34" t="s">
        <v>77</v>
      </c>
      <c r="I9" s="3" t="s">
        <v>78</v>
      </c>
      <c r="J9" s="3" t="s">
        <v>79</v>
      </c>
      <c r="K9" s="3"/>
      <c r="L9" s="3"/>
      <c r="M9" s="44" t="s">
        <v>38</v>
      </c>
      <c r="N9" s="45" t="s">
        <v>38</v>
      </c>
      <c r="O9" s="1"/>
      <c r="P9" s="1">
        <v>1</v>
      </c>
      <c r="Q9" s="53"/>
      <c r="R9" s="53"/>
      <c r="S9" s="1"/>
      <c r="T9" s="3"/>
      <c r="U9" s="3"/>
    </row>
    <row r="10" spans="1:22" ht="20.100000000000001" customHeight="1" x14ac:dyDescent="0.25">
      <c r="A10" s="55" t="s">
        <v>187</v>
      </c>
      <c r="B10" s="3" t="s">
        <v>188</v>
      </c>
      <c r="C10" s="5" t="s">
        <v>8</v>
      </c>
      <c r="D10" s="8" t="s">
        <v>29</v>
      </c>
      <c r="E10" s="3" t="s">
        <v>173</v>
      </c>
      <c r="F10" s="49" t="s">
        <v>88</v>
      </c>
      <c r="G10" s="46">
        <f>VLOOKUP(A10,'Extraction 10avr23'!$A$1:$J$264,5,FALSE)</f>
        <v>40338</v>
      </c>
      <c r="H10" s="34" t="s">
        <v>77</v>
      </c>
      <c r="I10" s="3" t="s">
        <v>78</v>
      </c>
      <c r="J10" s="3"/>
      <c r="K10" s="3"/>
      <c r="L10" s="3"/>
      <c r="M10" s="44" t="s">
        <v>38</v>
      </c>
      <c r="N10" s="45" t="s">
        <v>40</v>
      </c>
      <c r="O10" s="1"/>
      <c r="P10" s="1">
        <v>3</v>
      </c>
      <c r="Q10" s="53"/>
      <c r="R10" s="53"/>
      <c r="S10" s="1"/>
      <c r="T10" s="3"/>
      <c r="U10" s="3"/>
    </row>
    <row r="11" spans="1:22" ht="20.100000000000001" customHeight="1" x14ac:dyDescent="0.25">
      <c r="A11" s="55" t="s">
        <v>189</v>
      </c>
      <c r="B11" s="3" t="s">
        <v>30</v>
      </c>
      <c r="C11" s="4" t="s">
        <v>80</v>
      </c>
      <c r="D11" s="8" t="s">
        <v>29</v>
      </c>
      <c r="E11" s="3" t="s">
        <v>177</v>
      </c>
      <c r="F11" s="49" t="s">
        <v>18</v>
      </c>
      <c r="G11" s="46">
        <f>VLOOKUP(A11,'Extraction 10avr23'!$A$1:$J$264,5,FALSE)</f>
        <v>40219</v>
      </c>
      <c r="H11" s="34" t="s">
        <v>77</v>
      </c>
      <c r="I11" s="3" t="s">
        <v>78</v>
      </c>
      <c r="J11" s="3" t="s">
        <v>79</v>
      </c>
      <c r="K11" s="3"/>
      <c r="L11" s="3"/>
      <c r="M11" s="44" t="s">
        <v>38</v>
      </c>
      <c r="N11" s="45" t="s">
        <v>39</v>
      </c>
      <c r="O11" s="1"/>
      <c r="P11" s="1">
        <v>3</v>
      </c>
      <c r="Q11" s="53"/>
      <c r="R11" s="53"/>
      <c r="S11" s="1"/>
      <c r="T11" s="3"/>
      <c r="U11" s="3"/>
    </row>
    <row r="12" spans="1:22" ht="20.100000000000001" customHeight="1" x14ac:dyDescent="0.25">
      <c r="A12" s="55" t="s">
        <v>190</v>
      </c>
      <c r="B12" s="3" t="s">
        <v>191</v>
      </c>
      <c r="C12" s="5" t="s">
        <v>80</v>
      </c>
      <c r="D12" s="8" t="s">
        <v>29</v>
      </c>
      <c r="E12" s="3" t="s">
        <v>177</v>
      </c>
      <c r="F12" s="49" t="s">
        <v>37</v>
      </c>
      <c r="G12" s="46">
        <f>VLOOKUP(A12,'Extraction 10avr23'!$A$1:$J$264,5,FALSE)</f>
        <v>40223</v>
      </c>
      <c r="H12" s="34" t="s">
        <v>77</v>
      </c>
      <c r="I12" s="3" t="s">
        <v>78</v>
      </c>
      <c r="J12" s="3"/>
      <c r="K12" s="3"/>
      <c r="L12" s="3"/>
      <c r="M12" s="44" t="s">
        <v>39</v>
      </c>
      <c r="N12" s="45" t="s">
        <v>39</v>
      </c>
      <c r="O12" s="1"/>
      <c r="P12" s="1">
        <v>3</v>
      </c>
      <c r="Q12" s="53"/>
      <c r="R12" s="53"/>
      <c r="S12" s="1"/>
      <c r="T12" s="3"/>
      <c r="U12" s="3"/>
    </row>
    <row r="13" spans="1:22" ht="20.100000000000001" customHeight="1" x14ac:dyDescent="0.25">
      <c r="A13" s="55" t="s">
        <v>85</v>
      </c>
      <c r="B13" s="3" t="s">
        <v>126</v>
      </c>
      <c r="C13" s="5" t="s">
        <v>80</v>
      </c>
      <c r="D13" s="8" t="s">
        <v>29</v>
      </c>
      <c r="E13" s="3" t="s">
        <v>173</v>
      </c>
      <c r="F13" s="49" t="s">
        <v>21</v>
      </c>
      <c r="G13" s="46">
        <f>VLOOKUP(A13,'Extraction 10avr23'!$A$1:$J$264,5,FALSE)</f>
        <v>40345</v>
      </c>
      <c r="H13" s="34" t="s">
        <v>82</v>
      </c>
      <c r="I13" s="3" t="s">
        <v>83</v>
      </c>
      <c r="J13" s="3" t="s">
        <v>79</v>
      </c>
      <c r="K13" s="3" t="s">
        <v>101</v>
      </c>
      <c r="L13" s="3"/>
      <c r="M13" s="44" t="s">
        <v>39</v>
      </c>
      <c r="N13" s="45" t="s">
        <v>40</v>
      </c>
      <c r="O13" s="1"/>
      <c r="P13" s="1">
        <v>3</v>
      </c>
      <c r="Q13" s="53"/>
      <c r="R13" s="53"/>
      <c r="S13" s="1"/>
      <c r="T13" s="3"/>
      <c r="U13" s="3"/>
    </row>
    <row r="14" spans="1:22" ht="20.100000000000001" customHeight="1" x14ac:dyDescent="0.25">
      <c r="A14" s="55" t="s">
        <v>192</v>
      </c>
      <c r="B14" s="3" t="s">
        <v>193</v>
      </c>
      <c r="C14" s="4" t="s">
        <v>8</v>
      </c>
      <c r="D14" s="8" t="s">
        <v>29</v>
      </c>
      <c r="E14" s="3" t="s">
        <v>177</v>
      </c>
      <c r="F14" s="49" t="s">
        <v>21</v>
      </c>
      <c r="G14" s="46">
        <f>VLOOKUP(A14,'Extraction 10avr23'!$A$1:$J$264,5,FALSE)</f>
        <v>40203</v>
      </c>
      <c r="H14" s="34" t="s">
        <v>82</v>
      </c>
      <c r="I14" s="3" t="s">
        <v>83</v>
      </c>
      <c r="J14" s="3" t="s">
        <v>79</v>
      </c>
      <c r="K14" s="3"/>
      <c r="L14" s="3"/>
      <c r="M14" s="44" t="s">
        <v>39</v>
      </c>
      <c r="N14" s="45" t="s">
        <v>40</v>
      </c>
      <c r="O14" s="1"/>
      <c r="P14" s="1">
        <v>3</v>
      </c>
      <c r="Q14" s="53"/>
      <c r="R14" s="53"/>
      <c r="S14" s="1"/>
      <c r="T14" s="3"/>
      <c r="U14" s="3"/>
    </row>
    <row r="15" spans="1:22" ht="20.100000000000001" customHeight="1" x14ac:dyDescent="0.25">
      <c r="A15" s="55" t="s">
        <v>86</v>
      </c>
      <c r="B15" s="3" t="s">
        <v>195</v>
      </c>
      <c r="C15" s="5" t="s">
        <v>8</v>
      </c>
      <c r="D15" s="8" t="s">
        <v>29</v>
      </c>
      <c r="E15" s="3" t="s">
        <v>173</v>
      </c>
      <c r="F15" s="49" t="s">
        <v>17</v>
      </c>
      <c r="G15" s="46">
        <f>VLOOKUP(A15,'Extraction 10avr23'!$A$1:$J$264,5,FALSE)</f>
        <v>40578</v>
      </c>
      <c r="H15" s="34" t="s">
        <v>77</v>
      </c>
      <c r="I15" s="3" t="s">
        <v>78</v>
      </c>
      <c r="J15" s="3"/>
      <c r="K15" s="3"/>
      <c r="L15" s="3"/>
      <c r="M15" s="44" t="s">
        <v>39</v>
      </c>
      <c r="N15" s="45" t="s">
        <v>40</v>
      </c>
      <c r="O15" s="1"/>
      <c r="P15" s="1">
        <v>1</v>
      </c>
      <c r="Q15" s="53"/>
      <c r="R15" s="53"/>
      <c r="S15" s="1"/>
      <c r="T15" s="3"/>
      <c r="U15" s="3"/>
    </row>
    <row r="16" spans="1:22" ht="20.100000000000001" customHeight="1" x14ac:dyDescent="0.25">
      <c r="A16" s="55" t="s">
        <v>196</v>
      </c>
      <c r="B16" s="3" t="s">
        <v>117</v>
      </c>
      <c r="C16" s="5" t="s">
        <v>8</v>
      </c>
      <c r="D16" s="8" t="s">
        <v>29</v>
      </c>
      <c r="E16" s="3" t="s">
        <v>173</v>
      </c>
      <c r="F16" s="49" t="s">
        <v>18</v>
      </c>
      <c r="G16" s="46">
        <f>VLOOKUP(A16,'Extraction 10avr23'!$A$1:$J$264,5,FALSE)</f>
        <v>40366</v>
      </c>
      <c r="H16" s="34" t="s">
        <v>77</v>
      </c>
      <c r="I16" s="3" t="s">
        <v>78</v>
      </c>
      <c r="J16" s="3" t="s">
        <v>79</v>
      </c>
      <c r="K16" s="3"/>
      <c r="L16" s="3"/>
      <c r="M16" s="44" t="s">
        <v>40</v>
      </c>
      <c r="N16" s="45" t="s">
        <v>40</v>
      </c>
      <c r="O16" s="1"/>
      <c r="P16" s="1">
        <v>3</v>
      </c>
      <c r="Q16" s="53"/>
      <c r="R16" s="53"/>
      <c r="S16" s="1"/>
      <c r="T16" s="3"/>
      <c r="U16" s="3"/>
    </row>
    <row r="17" spans="1:22" ht="20.100000000000001" customHeight="1" x14ac:dyDescent="0.25">
      <c r="A17" s="55" t="s">
        <v>199</v>
      </c>
      <c r="B17" s="3" t="s">
        <v>200</v>
      </c>
      <c r="C17" s="4" t="s">
        <v>8</v>
      </c>
      <c r="D17" s="8" t="s">
        <v>29</v>
      </c>
      <c r="E17" s="3" t="s">
        <v>173</v>
      </c>
      <c r="F17" s="49" t="s">
        <v>37</v>
      </c>
      <c r="G17" s="46">
        <f>VLOOKUP(A17,'Extraction 10avr23'!$A$1:$J$264,5,FALSE)</f>
        <v>40442</v>
      </c>
      <c r="H17" s="34" t="s">
        <v>77</v>
      </c>
      <c r="I17" s="3" t="s">
        <v>78</v>
      </c>
      <c r="J17" s="3"/>
      <c r="K17" s="3"/>
      <c r="L17" s="3"/>
      <c r="M17" s="44" t="s">
        <v>40</v>
      </c>
      <c r="N17" s="45" t="s">
        <v>40</v>
      </c>
      <c r="O17" s="1"/>
      <c r="P17" s="1">
        <v>2</v>
      </c>
      <c r="Q17" s="53"/>
      <c r="R17" s="53"/>
      <c r="S17" s="1"/>
      <c r="T17" s="3"/>
      <c r="U17" s="3"/>
    </row>
    <row r="18" spans="1:22" ht="20.100000000000001" customHeight="1" x14ac:dyDescent="0.25">
      <c r="A18" s="55" t="s">
        <v>203</v>
      </c>
      <c r="B18" s="3" t="s">
        <v>204</v>
      </c>
      <c r="C18" s="5" t="s">
        <v>80</v>
      </c>
      <c r="D18" s="8" t="s">
        <v>29</v>
      </c>
      <c r="E18" s="3" t="s">
        <v>177</v>
      </c>
      <c r="F18" s="49" t="s">
        <v>18</v>
      </c>
      <c r="G18" s="46">
        <f>VLOOKUP(A18,'Extraction 10avr23'!$A$1:$J$264,5,FALSE)</f>
        <v>40220</v>
      </c>
      <c r="H18" s="34" t="s">
        <v>77</v>
      </c>
      <c r="I18" s="3" t="s">
        <v>78</v>
      </c>
      <c r="J18" s="3" t="s">
        <v>79</v>
      </c>
      <c r="K18" s="3"/>
      <c r="L18" s="3"/>
      <c r="M18" s="44" t="s">
        <v>40</v>
      </c>
      <c r="N18" s="45"/>
      <c r="O18" s="1"/>
      <c r="P18" s="1">
        <v>4</v>
      </c>
      <c r="Q18" s="53"/>
      <c r="R18" s="53"/>
      <c r="S18" s="1"/>
      <c r="T18" s="3"/>
      <c r="U18" s="3"/>
    </row>
    <row r="19" spans="1:22" ht="20.100000000000001" customHeight="1" x14ac:dyDescent="0.25">
      <c r="A19" s="55" t="s">
        <v>205</v>
      </c>
      <c r="B19" s="3" t="s">
        <v>206</v>
      </c>
      <c r="C19" s="4" t="s">
        <v>8</v>
      </c>
      <c r="D19" s="8" t="s">
        <v>29</v>
      </c>
      <c r="E19" s="3" t="s">
        <v>173</v>
      </c>
      <c r="F19" s="49" t="s">
        <v>22</v>
      </c>
      <c r="G19" s="46">
        <f>VLOOKUP(A19,'Extraction 10avr23'!$A$1:$J$264,5,FALSE)</f>
        <v>40477</v>
      </c>
      <c r="H19" s="34" t="s">
        <v>82</v>
      </c>
      <c r="I19" s="3" t="s">
        <v>83</v>
      </c>
      <c r="J19" s="3" t="s">
        <v>79</v>
      </c>
      <c r="K19" s="3"/>
      <c r="L19" s="3"/>
      <c r="M19" s="44"/>
      <c r="N19" s="45"/>
      <c r="O19" s="1"/>
      <c r="P19" s="1">
        <v>4</v>
      </c>
      <c r="Q19" s="53"/>
      <c r="R19" s="53"/>
      <c r="S19" s="1"/>
      <c r="T19" s="3"/>
      <c r="U19" s="3"/>
    </row>
    <row r="20" spans="1:22" ht="20.100000000000001" customHeight="1" x14ac:dyDescent="0.25">
      <c r="A20" s="55" t="s">
        <v>207</v>
      </c>
      <c r="B20" s="3" t="s">
        <v>110</v>
      </c>
      <c r="C20" s="5" t="s">
        <v>8</v>
      </c>
      <c r="D20" s="8" t="s">
        <v>29</v>
      </c>
      <c r="E20" s="3" t="s">
        <v>177</v>
      </c>
      <c r="F20" s="49" t="s">
        <v>17</v>
      </c>
      <c r="G20" s="46">
        <f>VLOOKUP(A20,'Extraction 10avr23'!$A$1:$J$264,5,FALSE)</f>
        <v>40061</v>
      </c>
      <c r="H20" s="34" t="s">
        <v>77</v>
      </c>
      <c r="I20" s="3" t="s">
        <v>78</v>
      </c>
      <c r="J20" s="3"/>
      <c r="K20" s="3"/>
      <c r="L20" s="3"/>
      <c r="M20" s="44"/>
      <c r="N20" s="45"/>
      <c r="O20" s="1"/>
      <c r="P20" s="1">
        <v>4</v>
      </c>
      <c r="Q20" s="53"/>
      <c r="R20" s="53"/>
      <c r="S20" s="1"/>
      <c r="T20" s="3"/>
      <c r="U20" s="3"/>
    </row>
    <row r="21" spans="1:22" ht="20.100000000000001" customHeight="1" x14ac:dyDescent="0.25">
      <c r="A21" s="55" t="s">
        <v>208</v>
      </c>
      <c r="B21" s="3" t="s">
        <v>209</v>
      </c>
      <c r="C21" s="4" t="s">
        <v>80</v>
      </c>
      <c r="D21" s="8" t="s">
        <v>29</v>
      </c>
      <c r="E21" s="3" t="s">
        <v>173</v>
      </c>
      <c r="F21" s="49" t="s">
        <v>88</v>
      </c>
      <c r="G21" s="46">
        <f>VLOOKUP(A21,'Extraction 10avr23'!$A$1:$J$264,5,FALSE)</f>
        <v>40425</v>
      </c>
      <c r="H21" s="34" t="s">
        <v>77</v>
      </c>
      <c r="I21" s="3" t="s">
        <v>78</v>
      </c>
      <c r="J21" s="3"/>
      <c r="K21" s="3"/>
      <c r="L21" s="3"/>
      <c r="M21" s="44"/>
      <c r="N21" s="45"/>
      <c r="O21" s="1"/>
      <c r="P21" s="1">
        <v>4</v>
      </c>
      <c r="Q21" s="53"/>
      <c r="R21" s="53"/>
      <c r="S21" s="1"/>
      <c r="T21" s="3"/>
      <c r="U21" s="3"/>
    </row>
    <row r="22" spans="1:22" ht="20.100000000000001" customHeight="1" x14ac:dyDescent="0.25">
      <c r="A22" s="55" t="s">
        <v>211</v>
      </c>
      <c r="B22" s="3" t="s">
        <v>107</v>
      </c>
      <c r="C22" s="4" t="s">
        <v>8</v>
      </c>
      <c r="D22" s="8" t="s">
        <v>29</v>
      </c>
      <c r="E22" s="3" t="s">
        <v>177</v>
      </c>
      <c r="F22" s="49" t="s">
        <v>23</v>
      </c>
      <c r="G22" s="46">
        <f>VLOOKUP(A22,'Extraction 10avr23'!$A$1:$J$264,5,FALSE)</f>
        <v>40196</v>
      </c>
      <c r="H22" s="34" t="s">
        <v>77</v>
      </c>
      <c r="I22" s="3" t="s">
        <v>78</v>
      </c>
      <c r="J22" s="3"/>
      <c r="K22" s="3"/>
      <c r="L22" s="3"/>
      <c r="M22" s="44"/>
      <c r="N22" s="45"/>
      <c r="O22" s="1"/>
      <c r="P22" s="1">
        <v>4</v>
      </c>
      <c r="Q22" s="53"/>
      <c r="R22" s="53"/>
      <c r="S22" s="1"/>
      <c r="T22" s="3"/>
      <c r="U22" s="3"/>
    </row>
    <row r="23" spans="1:22" ht="20.100000000000001" customHeight="1" x14ac:dyDescent="0.25">
      <c r="A23" s="55" t="s">
        <v>212</v>
      </c>
      <c r="B23" s="3" t="s">
        <v>122</v>
      </c>
      <c r="C23" s="5" t="s">
        <v>8</v>
      </c>
      <c r="D23" s="8" t="s">
        <v>29</v>
      </c>
      <c r="E23" s="3" t="s">
        <v>177</v>
      </c>
      <c r="F23" s="49" t="s">
        <v>23</v>
      </c>
      <c r="G23" s="46">
        <f>VLOOKUP(A23,'Extraction 10avr23'!$A$1:$J$264,5,FALSE)</f>
        <v>40181</v>
      </c>
      <c r="H23" s="34" t="s">
        <v>77</v>
      </c>
      <c r="I23" s="3" t="s">
        <v>78</v>
      </c>
      <c r="J23" s="3"/>
      <c r="K23" s="3"/>
      <c r="L23" s="3"/>
      <c r="M23" s="44"/>
      <c r="N23" s="45"/>
      <c r="O23" s="1"/>
      <c r="P23" s="1">
        <v>4</v>
      </c>
      <c r="Q23" s="53"/>
      <c r="R23" s="53"/>
      <c r="S23" s="1"/>
      <c r="T23" s="3"/>
      <c r="U23" s="3"/>
    </row>
    <row r="24" spans="1:22" ht="20.100000000000001" customHeight="1" x14ac:dyDescent="0.25">
      <c r="A24" s="55" t="s">
        <v>213</v>
      </c>
      <c r="B24" s="3" t="s">
        <v>214</v>
      </c>
      <c r="C24" s="5" t="s">
        <v>80</v>
      </c>
      <c r="D24" s="8" t="s">
        <v>29</v>
      </c>
      <c r="E24" s="3" t="s">
        <v>173</v>
      </c>
      <c r="F24" s="49" t="s">
        <v>22</v>
      </c>
      <c r="G24" s="46">
        <f>VLOOKUP(A24,'Extraction 10avr23'!$A$1:$J$264,5,FALSE)</f>
        <v>40331</v>
      </c>
      <c r="H24" s="34" t="s">
        <v>82</v>
      </c>
      <c r="I24" s="3" t="s">
        <v>83</v>
      </c>
      <c r="J24" s="3" t="s">
        <v>79</v>
      </c>
      <c r="K24" s="3"/>
      <c r="L24" s="3"/>
      <c r="M24" s="44"/>
      <c r="N24" s="45"/>
      <c r="O24" s="1"/>
      <c r="P24" s="1">
        <v>5</v>
      </c>
      <c r="Q24" s="53"/>
      <c r="R24" s="53"/>
      <c r="S24" s="1"/>
      <c r="T24" s="3"/>
      <c r="U24" s="3"/>
    </row>
    <row r="25" spans="1:22" ht="20.100000000000001" customHeight="1" x14ac:dyDescent="0.25">
      <c r="A25" s="55" t="s">
        <v>216</v>
      </c>
      <c r="B25" s="3" t="s">
        <v>217</v>
      </c>
      <c r="C25" s="5" t="s">
        <v>8</v>
      </c>
      <c r="D25" s="8" t="s">
        <v>29</v>
      </c>
      <c r="E25" s="3" t="s">
        <v>177</v>
      </c>
      <c r="F25" s="49" t="s">
        <v>21</v>
      </c>
      <c r="G25" s="46">
        <f>VLOOKUP(A25,'Extraction 10avr23'!$A$1:$J$264,5,FALSE)</f>
        <v>39928</v>
      </c>
      <c r="H25" s="34" t="s">
        <v>82</v>
      </c>
      <c r="I25" s="3" t="s">
        <v>83</v>
      </c>
      <c r="J25" s="3" t="s">
        <v>79</v>
      </c>
      <c r="K25" s="3"/>
      <c r="L25" s="3"/>
      <c r="M25" s="44"/>
      <c r="N25" s="45"/>
      <c r="O25" s="1"/>
      <c r="P25" s="1">
        <v>5</v>
      </c>
      <c r="Q25" s="53"/>
      <c r="R25" s="53"/>
      <c r="S25" s="1"/>
      <c r="T25" s="3"/>
      <c r="U25" s="3"/>
    </row>
    <row r="26" spans="1:22" ht="20.100000000000001" customHeight="1" x14ac:dyDescent="0.25">
      <c r="A26" s="55" t="s">
        <v>218</v>
      </c>
      <c r="B26" s="3" t="s">
        <v>151</v>
      </c>
      <c r="C26" s="4" t="s">
        <v>80</v>
      </c>
      <c r="D26" s="8" t="s">
        <v>29</v>
      </c>
      <c r="E26" s="3" t="s">
        <v>177</v>
      </c>
      <c r="F26" s="49" t="s">
        <v>16</v>
      </c>
      <c r="G26" s="46">
        <f>VLOOKUP(A26,'Extraction 10avr23'!$A$1:$J$264,5,FALSE)</f>
        <v>40256</v>
      </c>
      <c r="H26" s="34" t="s">
        <v>77</v>
      </c>
      <c r="I26" s="3" t="s">
        <v>92</v>
      </c>
      <c r="J26" s="3"/>
      <c r="K26" s="3"/>
      <c r="L26" s="3"/>
      <c r="M26" s="44"/>
      <c r="N26" s="45"/>
      <c r="O26" s="1"/>
      <c r="P26" s="1">
        <v>5</v>
      </c>
      <c r="Q26" s="53"/>
      <c r="R26" s="53"/>
      <c r="S26" s="1"/>
      <c r="T26" s="3"/>
      <c r="U26" s="3"/>
      <c r="V26" s="30"/>
    </row>
    <row r="27" spans="1:22" ht="20.100000000000001" customHeight="1" x14ac:dyDescent="0.25">
      <c r="A27" s="55" t="s">
        <v>219</v>
      </c>
      <c r="B27" s="3" t="s">
        <v>220</v>
      </c>
      <c r="C27" s="5" t="s">
        <v>80</v>
      </c>
      <c r="D27" s="8" t="s">
        <v>29</v>
      </c>
      <c r="E27" s="3" t="s">
        <v>177</v>
      </c>
      <c r="F27" s="49" t="s">
        <v>184</v>
      </c>
      <c r="G27" s="46">
        <f>VLOOKUP(A27,'Extraction 10avr23'!$A$1:$J$264,5,FALSE)</f>
        <v>40226</v>
      </c>
      <c r="H27" s="34" t="s">
        <v>77</v>
      </c>
      <c r="I27" s="3" t="s">
        <v>78</v>
      </c>
      <c r="J27" s="3"/>
      <c r="K27" s="3"/>
      <c r="L27" s="3"/>
      <c r="M27" s="44"/>
      <c r="N27" s="45"/>
      <c r="O27" s="1"/>
      <c r="P27" s="1">
        <v>5</v>
      </c>
      <c r="Q27" s="53"/>
      <c r="R27" s="53"/>
      <c r="S27" s="1"/>
      <c r="T27" s="3"/>
      <c r="U27" s="3"/>
    </row>
    <row r="28" spans="1:22" ht="20.100000000000001" customHeight="1" x14ac:dyDescent="0.25">
      <c r="A28" s="55" t="s">
        <v>221</v>
      </c>
      <c r="B28" s="3" t="s">
        <v>9</v>
      </c>
      <c r="C28" s="4" t="s">
        <v>8</v>
      </c>
      <c r="D28" s="8" t="s">
        <v>29</v>
      </c>
      <c r="E28" s="3" t="s">
        <v>173</v>
      </c>
      <c r="F28" s="49" t="s">
        <v>88</v>
      </c>
      <c r="G28" s="46">
        <f>VLOOKUP(A28,'Extraction 10avr23'!$A$1:$J$264,5,FALSE)</f>
        <v>40476</v>
      </c>
      <c r="H28" s="34" t="s">
        <v>77</v>
      </c>
      <c r="I28" s="3" t="s">
        <v>78</v>
      </c>
      <c r="J28" s="3"/>
      <c r="K28" s="3"/>
      <c r="L28" s="3"/>
      <c r="M28" s="44"/>
      <c r="N28" s="45"/>
      <c r="O28" s="1"/>
      <c r="P28" s="1">
        <v>6</v>
      </c>
      <c r="Q28" s="53"/>
      <c r="R28" s="53"/>
      <c r="S28" s="1"/>
      <c r="T28" s="3"/>
      <c r="U28" s="3"/>
    </row>
    <row r="29" spans="1:22" ht="20.100000000000001" customHeight="1" x14ac:dyDescent="0.25">
      <c r="A29" s="55" t="s">
        <v>222</v>
      </c>
      <c r="B29" s="3" t="s">
        <v>24</v>
      </c>
      <c r="C29" s="4" t="s">
        <v>80</v>
      </c>
      <c r="D29" s="8" t="s">
        <v>29</v>
      </c>
      <c r="E29" s="3" t="s">
        <v>173</v>
      </c>
      <c r="F29" s="49" t="s">
        <v>17</v>
      </c>
      <c r="G29" s="46">
        <f>VLOOKUP(A29,'Extraction 10avr23'!$A$1:$J$264,5,FALSE)</f>
        <v>40513</v>
      </c>
      <c r="H29" s="34" t="s">
        <v>77</v>
      </c>
      <c r="I29" s="3" t="s">
        <v>78</v>
      </c>
      <c r="J29" s="3"/>
      <c r="K29" s="3"/>
      <c r="L29" s="3"/>
      <c r="M29" s="44"/>
      <c r="N29" s="45"/>
      <c r="O29" s="1"/>
      <c r="P29" s="1">
        <v>6</v>
      </c>
      <c r="Q29" s="53"/>
      <c r="R29" s="53"/>
      <c r="S29" s="1"/>
      <c r="T29" s="3"/>
      <c r="U29" s="3"/>
    </row>
    <row r="30" spans="1:22" ht="20.100000000000001" customHeight="1" x14ac:dyDescent="0.25">
      <c r="A30" s="55" t="s">
        <v>90</v>
      </c>
      <c r="B30" s="3" t="s">
        <v>223</v>
      </c>
      <c r="C30" s="5" t="s">
        <v>8</v>
      </c>
      <c r="D30" s="8" t="s">
        <v>29</v>
      </c>
      <c r="E30" s="3" t="s">
        <v>173</v>
      </c>
      <c r="F30" s="49" t="s">
        <v>21</v>
      </c>
      <c r="G30" s="46">
        <f>VLOOKUP(A30,'Extraction 10avr23'!$A$1:$J$264,5,FALSE)</f>
        <v>40364</v>
      </c>
      <c r="H30" s="34" t="s">
        <v>82</v>
      </c>
      <c r="I30" s="3" t="s">
        <v>83</v>
      </c>
      <c r="J30" s="3" t="s">
        <v>79</v>
      </c>
      <c r="K30" s="3"/>
      <c r="L30" s="3"/>
      <c r="M30" s="44"/>
      <c r="N30" s="45"/>
      <c r="O30" s="1"/>
      <c r="P30" s="1">
        <v>7</v>
      </c>
      <c r="Q30" s="53"/>
      <c r="R30" s="53"/>
      <c r="S30" s="1"/>
      <c r="T30" s="3"/>
      <c r="U30" s="3"/>
    </row>
    <row r="31" spans="1:22" ht="20.100000000000001" customHeight="1" x14ac:dyDescent="0.25">
      <c r="A31" s="55" t="s">
        <v>224</v>
      </c>
      <c r="B31" s="3" t="s">
        <v>125</v>
      </c>
      <c r="C31" s="5" t="s">
        <v>8</v>
      </c>
      <c r="D31" s="8" t="s">
        <v>29</v>
      </c>
      <c r="E31" s="3" t="s">
        <v>173</v>
      </c>
      <c r="F31" s="49" t="s">
        <v>18</v>
      </c>
      <c r="G31" s="46">
        <f>VLOOKUP(A31,'Extraction 10avr23'!$A$1:$J$264,5,FALSE)</f>
        <v>40316</v>
      </c>
      <c r="H31" s="34" t="s">
        <v>77</v>
      </c>
      <c r="I31" s="3" t="s">
        <v>78</v>
      </c>
      <c r="J31" s="3" t="s">
        <v>79</v>
      </c>
      <c r="K31" s="3"/>
      <c r="L31" s="3"/>
      <c r="M31" s="44"/>
      <c r="N31" s="45"/>
      <c r="O31" s="1"/>
      <c r="P31" s="1">
        <v>7</v>
      </c>
      <c r="Q31" s="53"/>
      <c r="R31" s="53"/>
      <c r="S31" s="1"/>
      <c r="T31" s="3"/>
      <c r="U31" s="3"/>
    </row>
    <row r="32" spans="1:22" ht="20.100000000000001" customHeight="1" x14ac:dyDescent="0.25">
      <c r="A32" s="55" t="s">
        <v>225</v>
      </c>
      <c r="B32" s="3" t="s">
        <v>226</v>
      </c>
      <c r="C32" s="4" t="s">
        <v>8</v>
      </c>
      <c r="D32" s="8" t="s">
        <v>29</v>
      </c>
      <c r="E32" s="3" t="s">
        <v>177</v>
      </c>
      <c r="F32" s="49" t="s">
        <v>88</v>
      </c>
      <c r="G32" s="46">
        <f>VLOOKUP(A32,'Extraction 10avr23'!$A$1:$J$264,5,FALSE)</f>
        <v>40215</v>
      </c>
      <c r="H32" s="34" t="s">
        <v>77</v>
      </c>
      <c r="I32" s="3" t="s">
        <v>78</v>
      </c>
      <c r="J32" s="3"/>
      <c r="K32" s="3"/>
      <c r="L32" s="3"/>
      <c r="M32" s="44"/>
      <c r="N32" s="45"/>
      <c r="O32" s="1"/>
      <c r="P32" s="1">
        <v>7</v>
      </c>
      <c r="Q32" s="53"/>
      <c r="R32" s="53"/>
      <c r="S32" s="1"/>
      <c r="T32" s="3"/>
      <c r="U32" s="3"/>
    </row>
    <row r="33" spans="1:21" ht="20.100000000000001" customHeight="1" x14ac:dyDescent="0.25">
      <c r="A33" s="55" t="s">
        <v>227</v>
      </c>
      <c r="B33" s="3" t="s">
        <v>228</v>
      </c>
      <c r="C33" s="4" t="s">
        <v>80</v>
      </c>
      <c r="D33" s="8" t="s">
        <v>29</v>
      </c>
      <c r="E33" s="3" t="s">
        <v>177</v>
      </c>
      <c r="F33" s="49" t="s">
        <v>88</v>
      </c>
      <c r="G33" s="46">
        <f>VLOOKUP(A33,'Extraction 10avr23'!$A$1:$J$264,5,FALSE)</f>
        <v>40247</v>
      </c>
      <c r="H33" s="34" t="s">
        <v>77</v>
      </c>
      <c r="I33" s="3" t="s">
        <v>78</v>
      </c>
      <c r="J33" s="3"/>
      <c r="K33" s="3"/>
      <c r="L33" s="3"/>
      <c r="M33" s="44"/>
      <c r="N33" s="45"/>
      <c r="O33" s="1"/>
      <c r="P33" s="1">
        <v>7</v>
      </c>
      <c r="Q33" s="53"/>
      <c r="R33" s="53"/>
      <c r="S33" s="1"/>
      <c r="T33" s="3"/>
      <c r="U33" s="3"/>
    </row>
    <row r="34" spans="1:21" ht="20.100000000000001" customHeight="1" x14ac:dyDescent="0.25">
      <c r="A34" s="55" t="s">
        <v>229</v>
      </c>
      <c r="B34" s="3" t="s">
        <v>14</v>
      </c>
      <c r="C34" s="5" t="s">
        <v>8</v>
      </c>
      <c r="D34" s="8" t="s">
        <v>29</v>
      </c>
      <c r="E34" s="3" t="s">
        <v>173</v>
      </c>
      <c r="F34" s="49" t="s">
        <v>22</v>
      </c>
      <c r="G34" s="46">
        <f>VLOOKUP(A34,'Extraction 10avr23'!$A$1:$J$264,5,FALSE)</f>
        <v>40368</v>
      </c>
      <c r="H34" s="34" t="s">
        <v>77</v>
      </c>
      <c r="I34" s="3" t="s">
        <v>92</v>
      </c>
      <c r="J34" s="3" t="s">
        <v>79</v>
      </c>
      <c r="K34" s="3" t="s">
        <v>230</v>
      </c>
      <c r="L34" s="3"/>
      <c r="M34" s="44"/>
      <c r="N34" s="45"/>
      <c r="O34" s="1"/>
      <c r="P34" s="1">
        <v>8</v>
      </c>
      <c r="Q34" s="53"/>
      <c r="R34" s="53"/>
      <c r="S34" s="1"/>
      <c r="T34" s="3"/>
      <c r="U34" s="3"/>
    </row>
    <row r="35" spans="1:21" ht="20.100000000000001" customHeight="1" x14ac:dyDescent="0.25">
      <c r="A35" s="55" t="s">
        <v>231</v>
      </c>
      <c r="B35" s="3" t="s">
        <v>232</v>
      </c>
      <c r="C35" s="4" t="s">
        <v>8</v>
      </c>
      <c r="D35" s="8" t="s">
        <v>29</v>
      </c>
      <c r="E35" s="3" t="s">
        <v>173</v>
      </c>
      <c r="F35" s="49" t="s">
        <v>184</v>
      </c>
      <c r="G35" s="46">
        <f>VLOOKUP(A35,'Extraction 10avr23'!$A$1:$J$264,5,FALSE)</f>
        <v>40533</v>
      </c>
      <c r="H35" s="34" t="s">
        <v>77</v>
      </c>
      <c r="I35" s="3" t="s">
        <v>78</v>
      </c>
      <c r="J35" s="3"/>
      <c r="K35" s="3"/>
      <c r="L35" s="3"/>
      <c r="M35" s="44"/>
      <c r="N35" s="45"/>
      <c r="O35" s="1"/>
      <c r="P35" s="1">
        <v>8</v>
      </c>
      <c r="Q35" s="53"/>
      <c r="R35" s="53"/>
      <c r="S35" s="1"/>
      <c r="T35" s="3"/>
      <c r="U35" s="3"/>
    </row>
    <row r="36" spans="1:21" ht="20.100000000000001" customHeight="1" x14ac:dyDescent="0.25">
      <c r="A36" s="55" t="s">
        <v>233</v>
      </c>
      <c r="B36" s="3" t="s">
        <v>234</v>
      </c>
      <c r="C36" s="5" t="s">
        <v>8</v>
      </c>
      <c r="D36" s="8" t="s">
        <v>29</v>
      </c>
      <c r="E36" s="3" t="s">
        <v>177</v>
      </c>
      <c r="F36" s="49" t="s">
        <v>184</v>
      </c>
      <c r="G36" s="46">
        <f>VLOOKUP(A36,'Extraction 10avr23'!$A$1:$J$264,5,FALSE)</f>
        <v>40237</v>
      </c>
      <c r="H36" s="34" t="s">
        <v>77</v>
      </c>
      <c r="I36" s="3" t="s">
        <v>78</v>
      </c>
      <c r="J36" s="3"/>
      <c r="K36" s="3"/>
      <c r="L36" s="3"/>
      <c r="M36" s="44"/>
      <c r="N36" s="45"/>
      <c r="O36" s="1"/>
      <c r="P36" s="1">
        <v>1</v>
      </c>
      <c r="Q36" s="53"/>
      <c r="R36" s="53"/>
      <c r="S36" s="1"/>
      <c r="T36" s="3"/>
      <c r="U36" s="3"/>
    </row>
    <row r="37" spans="1:21" ht="20.100000000000001" customHeight="1" x14ac:dyDescent="0.25">
      <c r="A37" s="55" t="s">
        <v>96</v>
      </c>
      <c r="B37" s="3" t="s">
        <v>235</v>
      </c>
      <c r="C37" s="4" t="s">
        <v>80</v>
      </c>
      <c r="D37" s="8" t="s">
        <v>29</v>
      </c>
      <c r="E37" s="3" t="s">
        <v>173</v>
      </c>
      <c r="F37" s="49" t="s">
        <v>16</v>
      </c>
      <c r="G37" s="46">
        <f>VLOOKUP(A37,'Extraction 10avr23'!$A$1:$J$264,5,FALSE)</f>
        <v>40416</v>
      </c>
      <c r="H37" s="34" t="s">
        <v>77</v>
      </c>
      <c r="I37" s="3" t="s">
        <v>92</v>
      </c>
      <c r="J37" s="3"/>
      <c r="K37" s="3"/>
      <c r="L37" s="3"/>
      <c r="M37" s="44"/>
      <c r="N37" s="45"/>
      <c r="O37" s="1"/>
      <c r="P37" s="1">
        <v>2</v>
      </c>
      <c r="Q37" s="53"/>
      <c r="R37" s="53"/>
      <c r="S37" s="1"/>
      <c r="T37" s="3"/>
      <c r="U37" s="3"/>
    </row>
    <row r="38" spans="1:21" ht="20.100000000000001" customHeight="1" x14ac:dyDescent="0.25">
      <c r="A38" s="55" t="s">
        <v>236</v>
      </c>
      <c r="B38" s="3" t="s">
        <v>237</v>
      </c>
      <c r="C38" s="4" t="s">
        <v>8</v>
      </c>
      <c r="D38" s="8" t="s">
        <v>29</v>
      </c>
      <c r="E38" s="3" t="s">
        <v>173</v>
      </c>
      <c r="F38" s="49" t="s">
        <v>184</v>
      </c>
      <c r="G38" s="46">
        <f>VLOOKUP(A38,'Extraction 10avr23'!$A$1:$J$264,5,FALSE)</f>
        <v>40468</v>
      </c>
      <c r="H38" s="34" t="s">
        <v>77</v>
      </c>
      <c r="I38" s="3" t="s">
        <v>78</v>
      </c>
      <c r="J38" s="3"/>
      <c r="K38" s="3"/>
      <c r="L38" s="3"/>
      <c r="M38" s="44"/>
      <c r="N38" s="45"/>
      <c r="O38" s="1"/>
      <c r="P38" s="1">
        <v>3</v>
      </c>
      <c r="Q38" s="53"/>
      <c r="R38" s="53"/>
      <c r="S38" s="1"/>
      <c r="T38" s="3"/>
      <c r="U38" s="3"/>
    </row>
    <row r="39" spans="1:21" ht="20.100000000000001" customHeight="1" x14ac:dyDescent="0.25">
      <c r="A39" s="55" t="s">
        <v>238</v>
      </c>
      <c r="B39" s="3" t="s">
        <v>239</v>
      </c>
      <c r="C39" s="4" t="s">
        <v>80</v>
      </c>
      <c r="D39" s="8" t="s">
        <v>29</v>
      </c>
      <c r="E39" s="3" t="s">
        <v>173</v>
      </c>
      <c r="F39" s="49" t="s">
        <v>184</v>
      </c>
      <c r="G39" s="46">
        <f>VLOOKUP(A39,'Extraction 10avr23'!$A$1:$J$264,5,FALSE)</f>
        <v>40381</v>
      </c>
      <c r="H39" s="34" t="s">
        <v>77</v>
      </c>
      <c r="I39" s="3" t="s">
        <v>78</v>
      </c>
      <c r="J39" s="3"/>
      <c r="K39" s="3"/>
      <c r="L39" s="3"/>
      <c r="M39" s="44"/>
      <c r="N39" s="45"/>
      <c r="O39" s="1"/>
      <c r="P39" s="1">
        <v>7</v>
      </c>
      <c r="Q39" s="53"/>
      <c r="R39" s="53"/>
      <c r="S39" s="1"/>
      <c r="T39" s="3"/>
      <c r="U39" s="3"/>
    </row>
    <row r="40" spans="1:21" ht="20.100000000000001" customHeight="1" x14ac:dyDescent="0.25">
      <c r="A40" s="55" t="s">
        <v>99</v>
      </c>
      <c r="B40" s="3" t="s">
        <v>129</v>
      </c>
      <c r="C40" s="5" t="s">
        <v>80</v>
      </c>
      <c r="D40" s="8" t="s">
        <v>29</v>
      </c>
      <c r="E40" s="3" t="s">
        <v>173</v>
      </c>
      <c r="F40" s="49" t="s">
        <v>21</v>
      </c>
      <c r="G40" s="46">
        <f>VLOOKUP(A40,'Extraction 10avr23'!$A$1:$J$264,5,FALSE)</f>
        <v>40310</v>
      </c>
      <c r="H40" s="34" t="s">
        <v>82</v>
      </c>
      <c r="I40" s="3" t="s">
        <v>83</v>
      </c>
      <c r="J40" s="3"/>
      <c r="K40" s="3"/>
      <c r="L40" s="3"/>
      <c r="M40" s="44"/>
      <c r="N40" s="45"/>
      <c r="O40" s="1"/>
      <c r="P40" s="1">
        <v>7</v>
      </c>
      <c r="Q40" s="53"/>
      <c r="R40" s="53"/>
      <c r="S40" s="1"/>
      <c r="T40" s="3"/>
      <c r="U40" s="3"/>
    </row>
    <row r="41" spans="1:21" ht="20.100000000000001" customHeight="1" x14ac:dyDescent="0.25">
      <c r="A41" s="55" t="s">
        <v>240</v>
      </c>
      <c r="B41" s="3" t="s">
        <v>241</v>
      </c>
      <c r="C41" s="4" t="s">
        <v>80</v>
      </c>
      <c r="D41" s="8" t="s">
        <v>29</v>
      </c>
      <c r="E41" s="3" t="s">
        <v>242</v>
      </c>
      <c r="F41" s="49" t="s">
        <v>18</v>
      </c>
      <c r="G41" s="46">
        <f>VLOOKUP(A41,'Extraction 10avr23'!$A$1:$J$264,5,FALSE)</f>
        <v>40710</v>
      </c>
      <c r="H41" s="34" t="s">
        <v>77</v>
      </c>
      <c r="I41" s="3" t="s">
        <v>78</v>
      </c>
      <c r="J41" s="3" t="s">
        <v>79</v>
      </c>
      <c r="K41" s="3"/>
      <c r="L41" s="3"/>
      <c r="M41" s="44"/>
      <c r="N41" s="45"/>
      <c r="O41" s="1"/>
      <c r="P41" s="1">
        <v>2</v>
      </c>
      <c r="Q41" s="53"/>
      <c r="R41" s="53"/>
      <c r="S41" s="1"/>
      <c r="T41" s="3"/>
      <c r="U41" s="3"/>
    </row>
    <row r="42" spans="1:21" ht="20.100000000000001" customHeight="1" x14ac:dyDescent="0.25">
      <c r="A42" s="55" t="s">
        <v>243</v>
      </c>
      <c r="B42" s="3" t="s">
        <v>9</v>
      </c>
      <c r="C42" s="4" t="s">
        <v>8</v>
      </c>
      <c r="D42" s="8" t="s">
        <v>29</v>
      </c>
      <c r="E42" s="3" t="s">
        <v>173</v>
      </c>
      <c r="F42" s="49" t="s">
        <v>18</v>
      </c>
      <c r="G42" s="46">
        <f>VLOOKUP(A42,'Extraction 10avr23'!$A$1:$J$264,5,FALSE)</f>
        <v>40542</v>
      </c>
      <c r="H42" s="34" t="s">
        <v>77</v>
      </c>
      <c r="I42" s="3" t="s">
        <v>78</v>
      </c>
      <c r="J42" s="3" t="s">
        <v>79</v>
      </c>
      <c r="K42" s="3"/>
      <c r="L42" s="3"/>
      <c r="M42" s="44"/>
      <c r="N42" s="45"/>
      <c r="O42" s="1"/>
      <c r="P42" s="1">
        <v>2</v>
      </c>
      <c r="Q42" s="53"/>
      <c r="R42" s="53"/>
      <c r="S42" s="1"/>
      <c r="T42" s="3"/>
      <c r="U42" s="3"/>
    </row>
    <row r="43" spans="1:21" ht="20.100000000000001" customHeight="1" x14ac:dyDescent="0.25">
      <c r="A43" s="55" t="s">
        <v>246</v>
      </c>
      <c r="B43" s="3" t="s">
        <v>95</v>
      </c>
      <c r="C43" s="4" t="s">
        <v>8</v>
      </c>
      <c r="D43" s="8" t="s">
        <v>29</v>
      </c>
      <c r="E43" s="3" t="s">
        <v>173</v>
      </c>
      <c r="F43" s="49" t="s">
        <v>37</v>
      </c>
      <c r="G43" s="46">
        <f>VLOOKUP(A43,'Extraction 10avr23'!$A$1:$J$264,5,FALSE)</f>
        <v>40307</v>
      </c>
      <c r="H43" s="34" t="s">
        <v>77</v>
      </c>
      <c r="I43" s="3" t="s">
        <v>78</v>
      </c>
      <c r="J43" s="3"/>
      <c r="K43" s="3"/>
      <c r="L43" s="3"/>
      <c r="M43" s="44"/>
      <c r="N43" s="45"/>
      <c r="O43" s="1"/>
      <c r="P43" s="1">
        <v>2</v>
      </c>
      <c r="Q43" s="53"/>
      <c r="R43" s="53"/>
      <c r="S43" s="1"/>
      <c r="T43" s="3"/>
      <c r="U43" s="3"/>
    </row>
    <row r="44" spans="1:21" ht="20.100000000000001" customHeight="1" x14ac:dyDescent="0.25">
      <c r="A44" s="55" t="s">
        <v>247</v>
      </c>
      <c r="B44" s="3" t="s">
        <v>248</v>
      </c>
      <c r="C44" s="5" t="s">
        <v>80</v>
      </c>
      <c r="D44" s="8" t="s">
        <v>29</v>
      </c>
      <c r="E44" s="3" t="s">
        <v>173</v>
      </c>
      <c r="F44" s="49" t="s">
        <v>184</v>
      </c>
      <c r="G44" s="46">
        <f>VLOOKUP(A44,'Extraction 10avr23'!$A$1:$J$264,5,FALSE)</f>
        <v>40626</v>
      </c>
      <c r="H44" s="34" t="s">
        <v>77</v>
      </c>
      <c r="I44" s="3" t="s">
        <v>78</v>
      </c>
      <c r="J44" s="3"/>
      <c r="K44" s="3"/>
      <c r="L44" s="3"/>
      <c r="M44" s="44"/>
      <c r="N44" s="45"/>
      <c r="O44" s="1"/>
      <c r="P44" s="1">
        <v>2</v>
      </c>
      <c r="Q44" s="53"/>
      <c r="R44" s="53"/>
      <c r="S44" s="1"/>
      <c r="T44" s="3"/>
      <c r="U44" s="3"/>
    </row>
    <row r="45" spans="1:21" ht="20.100000000000001" customHeight="1" x14ac:dyDescent="0.25">
      <c r="A45" s="55" t="s">
        <v>249</v>
      </c>
      <c r="B45" s="3" t="s">
        <v>250</v>
      </c>
      <c r="C45" s="4" t="s">
        <v>8</v>
      </c>
      <c r="D45" s="8" t="s">
        <v>29</v>
      </c>
      <c r="E45" s="3" t="s">
        <v>177</v>
      </c>
      <c r="F45" s="49" t="s">
        <v>16</v>
      </c>
      <c r="G45" s="46">
        <f>VLOOKUP(A45,'Extraction 10avr23'!$A$1:$J$264,5,FALSE)</f>
        <v>40249</v>
      </c>
      <c r="H45" s="34" t="s">
        <v>77</v>
      </c>
      <c r="I45" s="3" t="s">
        <v>92</v>
      </c>
      <c r="J45" s="3"/>
      <c r="K45" s="3"/>
      <c r="L45" s="3"/>
      <c r="M45" s="44"/>
      <c r="N45" s="45"/>
      <c r="O45" s="1"/>
      <c r="P45" s="1">
        <v>2</v>
      </c>
      <c r="Q45" s="53"/>
      <c r="R45" s="53"/>
      <c r="S45" s="1"/>
      <c r="T45" s="3"/>
      <c r="U45" s="3"/>
    </row>
    <row r="46" spans="1:21" ht="20.100000000000001" customHeight="1" x14ac:dyDescent="0.25">
      <c r="A46" s="55" t="s">
        <v>103</v>
      </c>
      <c r="B46" s="3" t="s">
        <v>251</v>
      </c>
      <c r="C46" s="4" t="s">
        <v>80</v>
      </c>
      <c r="D46" s="8" t="s">
        <v>29</v>
      </c>
      <c r="E46" s="3" t="s">
        <v>177</v>
      </c>
      <c r="F46" s="49" t="s">
        <v>21</v>
      </c>
      <c r="G46" s="46">
        <f>VLOOKUP(A46,'Extraction 10avr23'!$A$1:$J$264,5,FALSE)</f>
        <v>40202</v>
      </c>
      <c r="H46" s="34" t="s">
        <v>82</v>
      </c>
      <c r="I46" s="3" t="s">
        <v>83</v>
      </c>
      <c r="J46" s="3" t="s">
        <v>79</v>
      </c>
      <c r="K46" s="3"/>
      <c r="L46" s="3"/>
      <c r="M46" s="44"/>
      <c r="N46" s="45"/>
      <c r="O46" s="1"/>
      <c r="P46" s="1">
        <v>2</v>
      </c>
      <c r="Q46" s="53"/>
      <c r="R46" s="53"/>
      <c r="S46" s="1"/>
      <c r="T46" s="3"/>
      <c r="U46" s="3"/>
    </row>
    <row r="47" spans="1:21" ht="20.100000000000001" customHeight="1" x14ac:dyDescent="0.25">
      <c r="A47" s="55" t="s">
        <v>252</v>
      </c>
      <c r="B47" s="3" t="s">
        <v>253</v>
      </c>
      <c r="C47" s="5" t="s">
        <v>8</v>
      </c>
      <c r="D47" s="8" t="s">
        <v>29</v>
      </c>
      <c r="E47" s="3" t="s">
        <v>173</v>
      </c>
      <c r="F47" s="49" t="s">
        <v>37</v>
      </c>
      <c r="G47" s="46">
        <f>VLOOKUP(A47,'Extraction 10avr23'!$A$1:$J$264,5,FALSE)</f>
        <v>40368</v>
      </c>
      <c r="H47" s="34" t="s">
        <v>77</v>
      </c>
      <c r="I47" s="3" t="s">
        <v>78</v>
      </c>
      <c r="J47" s="3"/>
      <c r="K47" s="3"/>
      <c r="L47" s="3"/>
      <c r="M47" s="44"/>
      <c r="N47" s="45"/>
      <c r="O47" s="1"/>
      <c r="P47" s="1">
        <v>4</v>
      </c>
      <c r="Q47" s="53"/>
      <c r="R47" s="53"/>
      <c r="S47" s="1"/>
      <c r="T47" s="3"/>
      <c r="U47" s="3"/>
    </row>
    <row r="48" spans="1:21" ht="20.100000000000001" customHeight="1" x14ac:dyDescent="0.25">
      <c r="A48" s="55" t="s">
        <v>254</v>
      </c>
      <c r="B48" s="3" t="s">
        <v>255</v>
      </c>
      <c r="C48" s="4" t="s">
        <v>8</v>
      </c>
      <c r="D48" s="8" t="s">
        <v>29</v>
      </c>
      <c r="E48" s="3" t="s">
        <v>173</v>
      </c>
      <c r="F48" s="49" t="s">
        <v>18</v>
      </c>
      <c r="G48" s="46">
        <f>VLOOKUP(A48,'Extraction 10avr23'!$A$1:$J$264,5,FALSE)</f>
        <v>40308</v>
      </c>
      <c r="H48" s="34" t="s">
        <v>77</v>
      </c>
      <c r="I48" s="3" t="s">
        <v>78</v>
      </c>
      <c r="J48" s="3" t="s">
        <v>79</v>
      </c>
      <c r="K48" s="3"/>
      <c r="L48" s="3"/>
      <c r="M48" s="44"/>
      <c r="N48" s="45"/>
      <c r="O48" s="1"/>
      <c r="P48" s="1">
        <v>4</v>
      </c>
      <c r="Q48" s="53"/>
      <c r="R48" s="53"/>
      <c r="S48" s="1"/>
      <c r="T48" s="3"/>
      <c r="U48" s="3"/>
    </row>
    <row r="49" spans="1:21" ht="20.100000000000001" customHeight="1" x14ac:dyDescent="0.25">
      <c r="A49" s="55" t="s">
        <v>256</v>
      </c>
      <c r="B49" s="3" t="s">
        <v>257</v>
      </c>
      <c r="C49" s="4" t="s">
        <v>80</v>
      </c>
      <c r="D49" s="8" t="s">
        <v>29</v>
      </c>
      <c r="E49" s="3" t="s">
        <v>173</v>
      </c>
      <c r="F49" s="49" t="s">
        <v>22</v>
      </c>
      <c r="G49" s="46">
        <f>VLOOKUP(A49,'Extraction 10avr23'!$A$1:$J$264,5,FALSE)</f>
        <v>40508</v>
      </c>
      <c r="H49" s="34" t="s">
        <v>82</v>
      </c>
      <c r="I49" s="3" t="s">
        <v>83</v>
      </c>
      <c r="J49" s="3"/>
      <c r="K49" s="3"/>
      <c r="L49" s="3"/>
      <c r="M49" s="44"/>
      <c r="N49" s="45"/>
      <c r="O49" s="1"/>
      <c r="P49" s="1">
        <v>4</v>
      </c>
      <c r="Q49" s="53"/>
      <c r="R49" s="53"/>
      <c r="S49" s="1"/>
      <c r="T49" s="3"/>
      <c r="U49" s="3"/>
    </row>
    <row r="50" spans="1:21" ht="20.100000000000001" customHeight="1" x14ac:dyDescent="0.25">
      <c r="A50" s="55" t="s">
        <v>258</v>
      </c>
      <c r="B50" s="3" t="s">
        <v>259</v>
      </c>
      <c r="C50" s="4" t="s">
        <v>80</v>
      </c>
      <c r="D50" s="8" t="s">
        <v>29</v>
      </c>
      <c r="E50" s="3" t="s">
        <v>177</v>
      </c>
      <c r="F50" s="49" t="s">
        <v>88</v>
      </c>
      <c r="G50" s="46">
        <f>VLOOKUP(A50,'Extraction 10avr23'!$A$1:$J$264,5,FALSE)</f>
        <v>40189</v>
      </c>
      <c r="H50" s="34" t="s">
        <v>77</v>
      </c>
      <c r="I50" s="3" t="s">
        <v>78</v>
      </c>
      <c r="J50" s="3"/>
      <c r="K50" s="3"/>
      <c r="L50" s="3"/>
      <c r="M50" s="44"/>
      <c r="N50" s="45"/>
      <c r="O50" s="1"/>
      <c r="P50" s="1">
        <v>4</v>
      </c>
      <c r="Q50" s="53"/>
      <c r="R50" s="53"/>
      <c r="S50" s="1"/>
      <c r="T50" s="3"/>
      <c r="U50" s="3"/>
    </row>
    <row r="51" spans="1:21" ht="20.100000000000001" customHeight="1" x14ac:dyDescent="0.25">
      <c r="A51" s="55" t="s">
        <v>260</v>
      </c>
      <c r="B51" s="3" t="s">
        <v>102</v>
      </c>
      <c r="C51" s="5" t="s">
        <v>8</v>
      </c>
      <c r="D51" s="8" t="s">
        <v>29</v>
      </c>
      <c r="E51" s="3" t="s">
        <v>173</v>
      </c>
      <c r="F51" s="49" t="s">
        <v>37</v>
      </c>
      <c r="G51" s="46">
        <f>VLOOKUP(A51,'Extraction 10avr23'!$A$1:$J$264,5,FALSE)</f>
        <v>40308</v>
      </c>
      <c r="H51" s="34" t="s">
        <v>77</v>
      </c>
      <c r="I51" s="3" t="s">
        <v>78</v>
      </c>
      <c r="J51" s="3"/>
      <c r="K51" s="3"/>
      <c r="L51" s="3"/>
      <c r="M51" s="44"/>
      <c r="N51" s="45"/>
      <c r="O51" s="1"/>
      <c r="P51" s="1">
        <v>4</v>
      </c>
      <c r="Q51" s="53"/>
      <c r="R51" s="53"/>
      <c r="S51" s="1"/>
      <c r="T51" s="3"/>
      <c r="U51" s="3"/>
    </row>
    <row r="52" spans="1:21" ht="20.100000000000001" customHeight="1" x14ac:dyDescent="0.25">
      <c r="A52" s="55" t="s">
        <v>261</v>
      </c>
      <c r="B52" s="3" t="s">
        <v>11</v>
      </c>
      <c r="C52" s="5" t="s">
        <v>8</v>
      </c>
      <c r="D52" s="8" t="s">
        <v>29</v>
      </c>
      <c r="E52" s="3" t="s">
        <v>173</v>
      </c>
      <c r="F52" s="49" t="s">
        <v>184</v>
      </c>
      <c r="G52" s="46">
        <f>VLOOKUP(A52,'Extraction 10avr23'!$A$1:$J$264,5,FALSE)</f>
        <v>40369</v>
      </c>
      <c r="H52" s="34" t="s">
        <v>77</v>
      </c>
      <c r="I52" s="3" t="s">
        <v>78</v>
      </c>
      <c r="J52" s="3"/>
      <c r="K52" s="3"/>
      <c r="L52" s="3"/>
      <c r="M52" s="44"/>
      <c r="N52" s="45"/>
      <c r="O52" s="1"/>
      <c r="P52" s="1">
        <v>9</v>
      </c>
      <c r="Q52" s="53"/>
      <c r="R52" s="53"/>
      <c r="S52" s="1"/>
      <c r="T52" s="3"/>
      <c r="U52" s="3"/>
    </row>
    <row r="53" spans="1:21" ht="20.100000000000001" customHeight="1" x14ac:dyDescent="0.25">
      <c r="A53" s="55" t="s">
        <v>262</v>
      </c>
      <c r="B53" s="3" t="s">
        <v>239</v>
      </c>
      <c r="C53" s="5" t="s">
        <v>80</v>
      </c>
      <c r="D53" s="8" t="s">
        <v>29</v>
      </c>
      <c r="E53" s="3" t="s">
        <v>173</v>
      </c>
      <c r="F53" s="49" t="s">
        <v>23</v>
      </c>
      <c r="G53" s="46">
        <f>VLOOKUP(A53,'Extraction 10avr23'!$A$1:$J$264,5,FALSE)</f>
        <v>40299</v>
      </c>
      <c r="H53" s="34" t="s">
        <v>77</v>
      </c>
      <c r="I53" s="3" t="s">
        <v>78</v>
      </c>
      <c r="J53" s="3"/>
      <c r="K53" s="3"/>
      <c r="L53" s="3"/>
      <c r="M53" s="44"/>
      <c r="N53" s="45"/>
      <c r="O53" s="1"/>
      <c r="P53" s="1">
        <v>9</v>
      </c>
      <c r="Q53" s="53"/>
      <c r="R53" s="53"/>
      <c r="S53" s="1"/>
      <c r="T53" s="3"/>
      <c r="U53" s="3"/>
    </row>
    <row r="54" spans="1:21" ht="20.100000000000001" customHeight="1" x14ac:dyDescent="0.25">
      <c r="A54" s="55" t="s">
        <v>263</v>
      </c>
      <c r="B54" s="3" t="s">
        <v>30</v>
      </c>
      <c r="C54" s="4" t="s">
        <v>80</v>
      </c>
      <c r="D54" s="8" t="s">
        <v>29</v>
      </c>
      <c r="E54" s="3" t="s">
        <v>173</v>
      </c>
      <c r="F54" s="49" t="s">
        <v>22</v>
      </c>
      <c r="G54" s="46">
        <f>VLOOKUP(A54,'Extraction 10avr23'!$A$1:$J$264,5,FALSE)</f>
        <v>40366</v>
      </c>
      <c r="H54" s="34" t="s">
        <v>77</v>
      </c>
      <c r="I54" s="3" t="s">
        <v>92</v>
      </c>
      <c r="J54" s="3" t="s">
        <v>79</v>
      </c>
      <c r="K54" s="3"/>
      <c r="L54" s="3"/>
      <c r="M54" s="44"/>
      <c r="N54" s="45"/>
      <c r="O54" s="1"/>
      <c r="P54" s="1">
        <v>9</v>
      </c>
      <c r="Q54" s="53"/>
      <c r="R54" s="53"/>
      <c r="S54" s="1"/>
      <c r="T54" s="3"/>
      <c r="U54" s="3"/>
    </row>
    <row r="55" spans="1:21" ht="20.100000000000001" customHeight="1" x14ac:dyDescent="0.25">
      <c r="A55" s="55" t="s">
        <v>264</v>
      </c>
      <c r="B55" s="3" t="s">
        <v>265</v>
      </c>
      <c r="C55" s="5" t="s">
        <v>8</v>
      </c>
      <c r="D55" s="8" t="s">
        <v>29</v>
      </c>
      <c r="E55" s="3" t="s">
        <v>177</v>
      </c>
      <c r="F55" s="49" t="s">
        <v>16</v>
      </c>
      <c r="G55" s="46">
        <f>VLOOKUP(A55,'Extraction 10avr23'!$A$1:$J$264,5,FALSE)</f>
        <v>40190</v>
      </c>
      <c r="H55" s="34" t="s">
        <v>77</v>
      </c>
      <c r="I55" s="3" t="s">
        <v>92</v>
      </c>
      <c r="J55" s="3"/>
      <c r="K55" s="3"/>
      <c r="L55" s="3"/>
      <c r="M55" s="44"/>
      <c r="N55" s="45"/>
      <c r="O55" s="1"/>
      <c r="P55" s="1">
        <v>9</v>
      </c>
      <c r="Q55" s="53"/>
      <c r="R55" s="53"/>
      <c r="S55" s="1"/>
      <c r="T55" s="3"/>
      <c r="U55" s="3"/>
    </row>
    <row r="56" spans="1:21" ht="20.100000000000001" customHeight="1" x14ac:dyDescent="0.25">
      <c r="A56" s="55" t="s">
        <v>266</v>
      </c>
      <c r="B56" s="3" t="s">
        <v>267</v>
      </c>
      <c r="C56" s="4" t="s">
        <v>8</v>
      </c>
      <c r="D56" s="8" t="s">
        <v>29</v>
      </c>
      <c r="E56" s="3" t="s">
        <v>173</v>
      </c>
      <c r="F56" s="49" t="s">
        <v>16</v>
      </c>
      <c r="G56" s="46">
        <f>VLOOKUP(A56,'Extraction 10avr23'!$A$1:$J$264,5,FALSE)</f>
        <v>40349</v>
      </c>
      <c r="H56" s="34" t="s">
        <v>77</v>
      </c>
      <c r="I56" s="3" t="s">
        <v>92</v>
      </c>
      <c r="J56" s="3"/>
      <c r="K56" s="3"/>
      <c r="L56" s="3"/>
      <c r="M56" s="44"/>
      <c r="N56" s="45"/>
      <c r="O56" s="1"/>
      <c r="P56" s="1">
        <v>9</v>
      </c>
      <c r="Q56" s="53"/>
      <c r="R56" s="53"/>
      <c r="S56" s="1"/>
      <c r="T56" s="3"/>
      <c r="U56" s="3"/>
    </row>
    <row r="57" spans="1:21" ht="20.100000000000001" customHeight="1" x14ac:dyDescent="0.25">
      <c r="A57" s="55" t="s">
        <v>108</v>
      </c>
      <c r="B57" s="3" t="s">
        <v>268</v>
      </c>
      <c r="C57" s="5" t="s">
        <v>80</v>
      </c>
      <c r="D57" s="8" t="s">
        <v>29</v>
      </c>
      <c r="E57" s="3" t="s">
        <v>173</v>
      </c>
      <c r="F57" s="49" t="s">
        <v>184</v>
      </c>
      <c r="G57" s="46">
        <f>VLOOKUP(A57,'Extraction 10avr23'!$A$1:$J$264,5,FALSE)</f>
        <v>40332</v>
      </c>
      <c r="H57" s="34" t="s">
        <v>77</v>
      </c>
      <c r="I57" s="3" t="s">
        <v>78</v>
      </c>
      <c r="J57" s="3"/>
      <c r="K57" s="3"/>
      <c r="L57" s="3"/>
      <c r="M57" s="44"/>
      <c r="N57" s="45"/>
      <c r="O57" s="1"/>
      <c r="P57" s="1">
        <v>9</v>
      </c>
      <c r="Q57" s="53"/>
      <c r="R57" s="53"/>
      <c r="S57" s="1"/>
      <c r="T57" s="3"/>
      <c r="U57" s="3"/>
    </row>
    <row r="58" spans="1:21" ht="20.100000000000001" customHeight="1" x14ac:dyDescent="0.25">
      <c r="A58" s="55" t="s">
        <v>269</v>
      </c>
      <c r="B58" s="3" t="s">
        <v>98</v>
      </c>
      <c r="C58" s="5" t="s">
        <v>80</v>
      </c>
      <c r="D58" s="8" t="s">
        <v>29</v>
      </c>
      <c r="E58" s="3" t="s">
        <v>173</v>
      </c>
      <c r="F58" s="49" t="s">
        <v>184</v>
      </c>
      <c r="G58" s="46">
        <f>VLOOKUP(A58,'Extraction 10avr23'!$A$1:$J$264,5,FALSE)</f>
        <v>40519</v>
      </c>
      <c r="H58" s="34" t="s">
        <v>77</v>
      </c>
      <c r="I58" s="3" t="s">
        <v>78</v>
      </c>
      <c r="J58" s="3"/>
      <c r="K58" s="3"/>
      <c r="L58" s="3"/>
      <c r="M58" s="44"/>
      <c r="N58" s="45"/>
      <c r="O58" s="1"/>
      <c r="P58" s="1">
        <v>9</v>
      </c>
      <c r="Q58" s="53"/>
      <c r="R58" s="53"/>
      <c r="S58" s="1"/>
      <c r="T58" s="3"/>
      <c r="U58" s="3"/>
    </row>
    <row r="59" spans="1:21" ht="20.100000000000001" customHeight="1" x14ac:dyDescent="0.25">
      <c r="A59" s="55" t="s">
        <v>270</v>
      </c>
      <c r="B59" s="3" t="s">
        <v>271</v>
      </c>
      <c r="C59" s="5" t="s">
        <v>8</v>
      </c>
      <c r="D59" s="8" t="s">
        <v>29</v>
      </c>
      <c r="E59" s="3" t="s">
        <v>177</v>
      </c>
      <c r="F59" s="49" t="s">
        <v>21</v>
      </c>
      <c r="G59" s="46">
        <f>VLOOKUP(A59,'Extraction 10avr23'!$A$1:$J$264,5,FALSE)</f>
        <v>40189</v>
      </c>
      <c r="H59" s="34" t="s">
        <v>82</v>
      </c>
      <c r="I59" s="3" t="s">
        <v>83</v>
      </c>
      <c r="J59" s="3" t="s">
        <v>79</v>
      </c>
      <c r="K59" s="3" t="s">
        <v>272</v>
      </c>
      <c r="L59" s="3"/>
      <c r="M59" s="44"/>
      <c r="N59" s="45"/>
      <c r="O59" s="1"/>
      <c r="P59" s="1">
        <v>9</v>
      </c>
      <c r="Q59" s="53"/>
      <c r="R59" s="53"/>
      <c r="S59" s="1"/>
      <c r="T59" s="3"/>
      <c r="U59" s="3"/>
    </row>
    <row r="60" spans="1:21" ht="20.100000000000001" customHeight="1" x14ac:dyDescent="0.25">
      <c r="A60" s="55" t="s">
        <v>273</v>
      </c>
      <c r="B60" s="3" t="s">
        <v>274</v>
      </c>
      <c r="C60" s="5" t="s">
        <v>80</v>
      </c>
      <c r="D60" s="8" t="s">
        <v>29</v>
      </c>
      <c r="E60" s="3" t="s">
        <v>177</v>
      </c>
      <c r="F60" s="49" t="s">
        <v>88</v>
      </c>
      <c r="G60" s="46">
        <f>VLOOKUP(A60,'Extraction 10avr23'!$A$1:$J$264,5,FALSE)</f>
        <v>40222</v>
      </c>
      <c r="H60" s="34" t="s">
        <v>77</v>
      </c>
      <c r="I60" s="3" t="s">
        <v>78</v>
      </c>
      <c r="J60" s="3"/>
      <c r="K60" s="3" t="s">
        <v>275</v>
      </c>
      <c r="L60" s="3"/>
      <c r="M60" s="44"/>
      <c r="N60" s="45"/>
      <c r="O60" s="1"/>
      <c r="P60" s="1">
        <v>9</v>
      </c>
      <c r="Q60" s="53"/>
      <c r="R60" s="53"/>
      <c r="S60" s="1"/>
      <c r="T60" s="3"/>
      <c r="U60" s="3"/>
    </row>
    <row r="61" spans="1:21" ht="20.100000000000001" customHeight="1" x14ac:dyDescent="0.25">
      <c r="A61" s="55" t="s">
        <v>276</v>
      </c>
      <c r="B61" s="3" t="s">
        <v>130</v>
      </c>
      <c r="C61" s="5" t="s">
        <v>8</v>
      </c>
      <c r="D61" s="8" t="s">
        <v>29</v>
      </c>
      <c r="E61" s="3" t="s">
        <v>173</v>
      </c>
      <c r="F61" s="49" t="s">
        <v>37</v>
      </c>
      <c r="G61" s="46">
        <f>VLOOKUP(A61,'Extraction 10avr23'!$A$1:$J$264,5,FALSE)</f>
        <v>40457</v>
      </c>
      <c r="H61" s="34" t="s">
        <v>77</v>
      </c>
      <c r="I61" s="3" t="s">
        <v>78</v>
      </c>
      <c r="J61" s="3"/>
      <c r="K61" s="3"/>
      <c r="L61" s="3"/>
      <c r="M61" s="44"/>
      <c r="N61" s="45"/>
      <c r="O61" s="1"/>
      <c r="P61" s="1">
        <v>9</v>
      </c>
      <c r="Q61" s="53"/>
      <c r="R61" s="53"/>
      <c r="S61" s="1"/>
      <c r="T61" s="3"/>
      <c r="U61" s="3"/>
    </row>
    <row r="62" spans="1:21" ht="20.100000000000001" customHeight="1" x14ac:dyDescent="0.25">
      <c r="A62" s="55" t="s">
        <v>277</v>
      </c>
      <c r="B62" s="3" t="s">
        <v>115</v>
      </c>
      <c r="C62" s="4" t="s">
        <v>8</v>
      </c>
      <c r="D62" s="8" t="s">
        <v>29</v>
      </c>
      <c r="E62" s="3" t="s">
        <v>173</v>
      </c>
      <c r="F62" s="49" t="s">
        <v>21</v>
      </c>
      <c r="G62" s="46">
        <f>VLOOKUP(A62,'Extraction 10avr23'!$A$1:$J$264,5,FALSE)</f>
        <v>40416</v>
      </c>
      <c r="H62" s="34" t="s">
        <v>82</v>
      </c>
      <c r="I62" s="3" t="s">
        <v>83</v>
      </c>
      <c r="J62" s="3" t="s">
        <v>79</v>
      </c>
      <c r="K62" s="3"/>
      <c r="L62" s="3"/>
      <c r="M62" s="44"/>
      <c r="N62" s="45"/>
      <c r="O62" s="1"/>
      <c r="P62" s="1">
        <v>9</v>
      </c>
      <c r="Q62" s="53"/>
      <c r="R62" s="53"/>
      <c r="S62" s="1"/>
      <c r="T62" s="3"/>
      <c r="U62" s="3"/>
    </row>
    <row r="63" spans="1:21" ht="20.100000000000001" customHeight="1" x14ac:dyDescent="0.25">
      <c r="A63" s="55" t="s">
        <v>278</v>
      </c>
      <c r="B63" s="3" t="s">
        <v>279</v>
      </c>
      <c r="C63" s="5" t="s">
        <v>80</v>
      </c>
      <c r="D63" s="8" t="s">
        <v>29</v>
      </c>
      <c r="E63" s="3" t="s">
        <v>177</v>
      </c>
      <c r="F63" s="49" t="s">
        <v>17</v>
      </c>
      <c r="G63" s="46">
        <f>VLOOKUP(A63,'Extraction 10avr23'!$A$1:$J$264,5,FALSE)</f>
        <v>40134</v>
      </c>
      <c r="H63" s="34" t="s">
        <v>77</v>
      </c>
      <c r="I63" s="3" t="s">
        <v>78</v>
      </c>
      <c r="J63" s="3"/>
      <c r="K63" s="3"/>
      <c r="L63" s="3"/>
      <c r="M63" s="44"/>
      <c r="N63" s="45"/>
      <c r="O63" s="1"/>
      <c r="P63" s="1">
        <v>9</v>
      </c>
      <c r="Q63" s="53"/>
      <c r="R63" s="53"/>
      <c r="S63" s="1"/>
      <c r="T63" s="3"/>
      <c r="U63" s="3"/>
    </row>
    <row r="64" spans="1:21" ht="20.100000000000001" customHeight="1" x14ac:dyDescent="0.25">
      <c r="A64" s="55" t="s">
        <v>280</v>
      </c>
      <c r="B64" s="3" t="s">
        <v>281</v>
      </c>
      <c r="C64" s="5" t="s">
        <v>80</v>
      </c>
      <c r="D64" s="8" t="s">
        <v>29</v>
      </c>
      <c r="E64" s="3" t="s">
        <v>177</v>
      </c>
      <c r="F64" s="49" t="s">
        <v>88</v>
      </c>
      <c r="G64" s="46">
        <f>VLOOKUP(A64,'Extraction 10avr23'!$A$1:$J$264,5,FALSE)</f>
        <v>40180</v>
      </c>
      <c r="H64" s="34" t="s">
        <v>77</v>
      </c>
      <c r="I64" s="3" t="s">
        <v>78</v>
      </c>
      <c r="J64" s="3"/>
      <c r="K64" s="3" t="s">
        <v>282</v>
      </c>
      <c r="L64" s="3"/>
      <c r="M64" s="44"/>
      <c r="N64" s="45"/>
      <c r="O64" s="1"/>
      <c r="P64" s="1">
        <v>1</v>
      </c>
      <c r="Q64" s="53"/>
      <c r="R64" s="53"/>
      <c r="S64" s="1"/>
      <c r="T64" s="3"/>
      <c r="U64" s="3"/>
    </row>
    <row r="65" spans="1:21" ht="20.100000000000001" customHeight="1" x14ac:dyDescent="0.25">
      <c r="A65" s="55" t="s">
        <v>283</v>
      </c>
      <c r="B65" s="3" t="s">
        <v>284</v>
      </c>
      <c r="C65" s="4" t="s">
        <v>8</v>
      </c>
      <c r="D65" s="8" t="s">
        <v>29</v>
      </c>
      <c r="E65" s="3" t="s">
        <v>173</v>
      </c>
      <c r="F65" s="49" t="s">
        <v>23</v>
      </c>
      <c r="G65" s="46">
        <f>VLOOKUP(A65,'Extraction 10avr23'!$A$1:$J$264,5,FALSE)</f>
        <v>40490</v>
      </c>
      <c r="H65" s="34" t="s">
        <v>77</v>
      </c>
      <c r="I65" s="3" t="s">
        <v>78</v>
      </c>
      <c r="J65" s="3"/>
      <c r="K65" s="3"/>
      <c r="L65" s="3"/>
      <c r="M65" s="44"/>
      <c r="N65" s="45"/>
      <c r="O65" s="1"/>
      <c r="P65" s="1">
        <v>1</v>
      </c>
      <c r="Q65" s="53"/>
      <c r="R65" s="53"/>
      <c r="S65" s="1"/>
      <c r="T65" s="3"/>
      <c r="U65" s="3"/>
    </row>
    <row r="66" spans="1:21" ht="20.100000000000001" customHeight="1" x14ac:dyDescent="0.25">
      <c r="A66" s="55" t="s">
        <v>285</v>
      </c>
      <c r="B66" s="3" t="s">
        <v>28</v>
      </c>
      <c r="C66" s="5" t="s">
        <v>80</v>
      </c>
      <c r="D66" s="8" t="s">
        <v>29</v>
      </c>
      <c r="E66" s="3" t="s">
        <v>173</v>
      </c>
      <c r="F66" s="49" t="s">
        <v>22</v>
      </c>
      <c r="G66" s="46">
        <f>VLOOKUP(A66,'Extraction 10avr23'!$A$1:$J$264,5,FALSE)</f>
        <v>40492</v>
      </c>
      <c r="H66" s="34" t="s">
        <v>82</v>
      </c>
      <c r="I66" s="3" t="s">
        <v>83</v>
      </c>
      <c r="J66" s="3" t="s">
        <v>79</v>
      </c>
      <c r="K66" s="3" t="s">
        <v>286</v>
      </c>
      <c r="L66" s="3"/>
      <c r="M66" s="44"/>
      <c r="N66" s="45"/>
      <c r="O66" s="1"/>
      <c r="P66" s="1">
        <v>1</v>
      </c>
      <c r="Q66" s="53"/>
      <c r="R66" s="53"/>
      <c r="S66" s="1"/>
      <c r="T66" s="3"/>
      <c r="U66" s="3"/>
    </row>
    <row r="67" spans="1:21" ht="20.100000000000001" customHeight="1" x14ac:dyDescent="0.25">
      <c r="A67" s="55" t="s">
        <v>287</v>
      </c>
      <c r="B67" s="3" t="s">
        <v>132</v>
      </c>
      <c r="C67" s="4" t="s">
        <v>8</v>
      </c>
      <c r="D67" s="8" t="s">
        <v>29</v>
      </c>
      <c r="E67" s="3" t="s">
        <v>177</v>
      </c>
      <c r="F67" s="49" t="s">
        <v>23</v>
      </c>
      <c r="G67" s="46">
        <f>VLOOKUP(A67,'Extraction 10avr23'!$A$1:$J$264,5,FALSE)</f>
        <v>40011</v>
      </c>
      <c r="H67" s="34" t="s">
        <v>77</v>
      </c>
      <c r="I67" s="3" t="s">
        <v>78</v>
      </c>
      <c r="J67" s="3"/>
      <c r="K67" s="3"/>
      <c r="L67" s="3"/>
      <c r="M67" s="44"/>
      <c r="N67" s="45"/>
      <c r="O67" s="1"/>
      <c r="P67" s="1"/>
      <c r="Q67" s="53"/>
      <c r="R67" s="53"/>
      <c r="S67" s="1"/>
      <c r="T67" s="3"/>
      <c r="U67" s="3"/>
    </row>
    <row r="68" spans="1:21" ht="20.100000000000001" customHeight="1" x14ac:dyDescent="0.25">
      <c r="A68" s="55" t="s">
        <v>288</v>
      </c>
      <c r="B68" s="3" t="s">
        <v>289</v>
      </c>
      <c r="C68" s="5" t="s">
        <v>80</v>
      </c>
      <c r="D68" s="8" t="s">
        <v>29</v>
      </c>
      <c r="E68" s="3" t="s">
        <v>177</v>
      </c>
      <c r="F68" s="49" t="s">
        <v>21</v>
      </c>
      <c r="G68" s="46">
        <f>VLOOKUP(A68,'Extraction 10avr23'!$A$1:$J$264,5,FALSE)</f>
        <v>40196</v>
      </c>
      <c r="H68" s="34" t="s">
        <v>82</v>
      </c>
      <c r="I68" s="3" t="s">
        <v>83</v>
      </c>
      <c r="J68" s="3"/>
      <c r="K68" s="3"/>
      <c r="L68" s="3"/>
      <c r="M68" s="44"/>
      <c r="N68" s="45"/>
      <c r="O68" s="1"/>
      <c r="P68" s="1"/>
      <c r="Q68" s="53"/>
      <c r="R68" s="53"/>
      <c r="S68" s="1"/>
      <c r="T68" s="3"/>
      <c r="U68" s="3"/>
    </row>
    <row r="69" spans="1:21" ht="20.100000000000001" customHeight="1" x14ac:dyDescent="0.25">
      <c r="A69" s="55" t="s">
        <v>290</v>
      </c>
      <c r="B69" s="3" t="s">
        <v>291</v>
      </c>
      <c r="C69" s="5" t="s">
        <v>8</v>
      </c>
      <c r="D69" s="8" t="s">
        <v>29</v>
      </c>
      <c r="E69" s="3" t="s">
        <v>177</v>
      </c>
      <c r="F69" s="49" t="s">
        <v>88</v>
      </c>
      <c r="G69" s="46">
        <f>VLOOKUP(A69,'Extraction 10avr23'!$A$1:$J$264,5,FALSE)</f>
        <v>40243</v>
      </c>
      <c r="H69" s="34" t="s">
        <v>77</v>
      </c>
      <c r="I69" s="3" t="s">
        <v>78</v>
      </c>
      <c r="J69" s="3"/>
      <c r="K69" s="3"/>
      <c r="L69" s="3"/>
      <c r="M69" s="44"/>
      <c r="N69" s="45"/>
      <c r="O69" s="1"/>
      <c r="P69" s="1"/>
      <c r="Q69" s="53"/>
      <c r="R69" s="53"/>
      <c r="S69" s="1"/>
      <c r="T69" s="3"/>
      <c r="U69" s="3"/>
    </row>
    <row r="70" spans="1:21" ht="20.100000000000001" customHeight="1" x14ac:dyDescent="0.25">
      <c r="A70" s="55" t="s">
        <v>113</v>
      </c>
      <c r="B70" s="3" t="s">
        <v>121</v>
      </c>
      <c r="C70" s="4" t="s">
        <v>80</v>
      </c>
      <c r="D70" s="8" t="s">
        <v>29</v>
      </c>
      <c r="E70" s="3" t="s">
        <v>173</v>
      </c>
      <c r="F70" s="49" t="s">
        <v>16</v>
      </c>
      <c r="G70" s="46">
        <f>VLOOKUP(A70,'Extraction 10avr23'!$A$1:$J$264,5,FALSE)</f>
        <v>40463</v>
      </c>
      <c r="H70" s="34" t="s">
        <v>77</v>
      </c>
      <c r="I70" s="3" t="s">
        <v>92</v>
      </c>
      <c r="J70" s="3"/>
      <c r="K70" s="3" t="s">
        <v>272</v>
      </c>
      <c r="L70" s="3"/>
      <c r="M70" s="44"/>
      <c r="N70" s="45"/>
      <c r="O70" s="1"/>
      <c r="P70" s="1"/>
      <c r="Q70" s="53"/>
      <c r="R70" s="53"/>
      <c r="S70" s="1"/>
      <c r="T70" s="3"/>
      <c r="U70" s="3"/>
    </row>
    <row r="71" spans="1:21" ht="20.100000000000001" customHeight="1" x14ac:dyDescent="0.25">
      <c r="A71" s="55" t="s">
        <v>292</v>
      </c>
      <c r="B71" s="3" t="s">
        <v>100</v>
      </c>
      <c r="C71" s="5" t="s">
        <v>8</v>
      </c>
      <c r="D71" s="8" t="s">
        <v>29</v>
      </c>
      <c r="E71" s="3" t="s">
        <v>173</v>
      </c>
      <c r="F71" s="49" t="s">
        <v>184</v>
      </c>
      <c r="G71" s="46">
        <f>VLOOKUP(A71,'Extraction 10avr23'!$A$1:$J$264,5,FALSE)</f>
        <v>40502</v>
      </c>
      <c r="H71" s="34" t="s">
        <v>77</v>
      </c>
      <c r="I71" s="3" t="s">
        <v>78</v>
      </c>
      <c r="J71" s="3"/>
      <c r="K71" s="3"/>
      <c r="L71" s="3"/>
      <c r="M71" s="44"/>
      <c r="N71" s="45"/>
      <c r="O71" s="1"/>
      <c r="P71" s="1"/>
      <c r="Q71" s="53"/>
      <c r="R71" s="53"/>
      <c r="S71" s="1"/>
      <c r="T71" s="3"/>
      <c r="U71" s="3"/>
    </row>
    <row r="72" spans="1:21" ht="20.100000000000001" customHeight="1" x14ac:dyDescent="0.25">
      <c r="A72" s="55" t="s">
        <v>293</v>
      </c>
      <c r="B72" s="3" t="s">
        <v>294</v>
      </c>
      <c r="C72" s="5" t="s">
        <v>8</v>
      </c>
      <c r="D72" s="8" t="s">
        <v>29</v>
      </c>
      <c r="E72" s="3" t="s">
        <v>173</v>
      </c>
      <c r="F72" s="49" t="s">
        <v>37</v>
      </c>
      <c r="G72" s="46">
        <f>VLOOKUP(A72,'Extraction 10avr23'!$A$1:$J$264,5,FALSE)</f>
        <v>40494</v>
      </c>
      <c r="H72" s="34" t="s">
        <v>77</v>
      </c>
      <c r="I72" s="3" t="s">
        <v>78</v>
      </c>
      <c r="J72" s="3"/>
      <c r="K72" s="3"/>
      <c r="L72" s="3"/>
      <c r="M72" s="44"/>
      <c r="N72" s="45"/>
      <c r="O72" s="1"/>
      <c r="P72" s="1"/>
      <c r="Q72" s="53"/>
      <c r="R72" s="53"/>
      <c r="S72" s="1"/>
      <c r="T72" s="3"/>
      <c r="U72" s="3"/>
    </row>
    <row r="73" spans="1:21" ht="20.100000000000001" customHeight="1" x14ac:dyDescent="0.25">
      <c r="A73" s="55" t="s">
        <v>295</v>
      </c>
      <c r="B73" s="3" t="s">
        <v>296</v>
      </c>
      <c r="C73" s="4" t="s">
        <v>8</v>
      </c>
      <c r="D73" s="8" t="s">
        <v>29</v>
      </c>
      <c r="E73" s="3" t="s">
        <v>173</v>
      </c>
      <c r="F73" s="49" t="s">
        <v>22</v>
      </c>
      <c r="G73" s="46">
        <f>VLOOKUP(A73,'Extraction 10avr23'!$A$1:$J$264,5,FALSE)</f>
        <v>40476</v>
      </c>
      <c r="H73" s="34" t="s">
        <v>77</v>
      </c>
      <c r="I73" s="3" t="s">
        <v>92</v>
      </c>
      <c r="J73" s="3" t="s">
        <v>79</v>
      </c>
      <c r="K73" s="3" t="s">
        <v>297</v>
      </c>
      <c r="L73" s="3"/>
      <c r="M73" s="44"/>
      <c r="N73" s="45"/>
      <c r="O73" s="1"/>
      <c r="P73" s="1"/>
      <c r="Q73" s="53"/>
      <c r="R73" s="53"/>
      <c r="S73" s="1"/>
      <c r="T73" s="3"/>
      <c r="U73" s="3"/>
    </row>
    <row r="74" spans="1:21" ht="20.100000000000001" customHeight="1" x14ac:dyDescent="0.25">
      <c r="A74" s="55" t="s">
        <v>298</v>
      </c>
      <c r="B74" s="3" t="s">
        <v>299</v>
      </c>
      <c r="C74" s="5" t="s">
        <v>80</v>
      </c>
      <c r="D74" s="8" t="s">
        <v>29</v>
      </c>
      <c r="E74" s="3" t="s">
        <v>173</v>
      </c>
      <c r="F74" s="49" t="s">
        <v>18</v>
      </c>
      <c r="G74" s="46">
        <f>VLOOKUP(A74,'Extraction 10avr23'!$A$1:$J$264,5,FALSE)</f>
        <v>40358</v>
      </c>
      <c r="H74" s="34" t="s">
        <v>77</v>
      </c>
      <c r="I74" s="3" t="s">
        <v>78</v>
      </c>
      <c r="J74" s="3" t="s">
        <v>79</v>
      </c>
      <c r="K74" s="3"/>
      <c r="L74" s="3"/>
      <c r="M74" s="44"/>
      <c r="N74" s="45"/>
      <c r="O74" s="1"/>
      <c r="P74" s="1"/>
      <c r="Q74" s="53"/>
      <c r="R74" s="53"/>
      <c r="S74" s="1"/>
      <c r="T74" s="3"/>
      <c r="U74" s="3"/>
    </row>
    <row r="75" spans="1:21" ht="20.100000000000001" customHeight="1" x14ac:dyDescent="0.25">
      <c r="A75" s="55" t="s">
        <v>300</v>
      </c>
      <c r="B75" s="3" t="s">
        <v>301</v>
      </c>
      <c r="C75" s="4" t="s">
        <v>8</v>
      </c>
      <c r="D75" s="8" t="s">
        <v>29</v>
      </c>
      <c r="E75" s="3" t="s">
        <v>177</v>
      </c>
      <c r="F75" s="49" t="s">
        <v>17</v>
      </c>
      <c r="G75" s="46">
        <f>VLOOKUP(A75,'Extraction 10avr23'!$A$1:$J$264,5,FALSE)</f>
        <v>40262</v>
      </c>
      <c r="H75" s="34" t="s">
        <v>77</v>
      </c>
      <c r="I75" s="3" t="s">
        <v>78</v>
      </c>
      <c r="J75" s="3"/>
      <c r="K75" s="3"/>
      <c r="L75" s="3"/>
      <c r="M75" s="44"/>
      <c r="N75" s="45"/>
      <c r="O75" s="1"/>
      <c r="P75" s="1"/>
      <c r="Q75" s="53"/>
      <c r="R75" s="53"/>
      <c r="S75" s="1"/>
      <c r="T75" s="3"/>
      <c r="U75" s="3"/>
    </row>
    <row r="76" spans="1:21" ht="20.100000000000001" customHeight="1" x14ac:dyDescent="0.25">
      <c r="A76" s="55" t="s">
        <v>302</v>
      </c>
      <c r="B76" s="3" t="s">
        <v>25</v>
      </c>
      <c r="C76" s="5" t="s">
        <v>8</v>
      </c>
      <c r="D76" s="8" t="s">
        <v>29</v>
      </c>
      <c r="E76" s="3" t="s">
        <v>173</v>
      </c>
      <c r="F76" s="49" t="s">
        <v>22</v>
      </c>
      <c r="G76" s="46">
        <f>VLOOKUP(A76,'Extraction 10avr23'!$A$1:$J$264,5,FALSE)</f>
        <v>40426</v>
      </c>
      <c r="H76" s="34" t="s">
        <v>77</v>
      </c>
      <c r="I76" s="3" t="s">
        <v>92</v>
      </c>
      <c r="J76" s="3" t="s">
        <v>79</v>
      </c>
      <c r="K76" s="3"/>
      <c r="L76" s="3"/>
      <c r="M76" s="44"/>
      <c r="N76" s="45"/>
      <c r="O76" s="1"/>
      <c r="P76" s="1"/>
      <c r="Q76" s="53"/>
      <c r="R76" s="53"/>
      <c r="S76" s="1"/>
      <c r="T76" s="3"/>
      <c r="U76" s="3"/>
    </row>
    <row r="77" spans="1:21" ht="20.100000000000001" customHeight="1" x14ac:dyDescent="0.25">
      <c r="A77" s="55" t="s">
        <v>303</v>
      </c>
      <c r="B77" s="3" t="s">
        <v>304</v>
      </c>
      <c r="C77" s="4" t="s">
        <v>8</v>
      </c>
      <c r="D77" s="8" t="s">
        <v>29</v>
      </c>
      <c r="E77" s="3" t="s">
        <v>173</v>
      </c>
      <c r="F77" s="49" t="s">
        <v>18</v>
      </c>
      <c r="G77" s="46">
        <f>VLOOKUP(A77,'Extraction 10avr23'!$A$1:$J$264,5,FALSE)</f>
        <v>40333</v>
      </c>
      <c r="H77" s="34" t="s">
        <v>77</v>
      </c>
      <c r="I77" s="3" t="s">
        <v>78</v>
      </c>
      <c r="J77" s="3" t="s">
        <v>79</v>
      </c>
      <c r="K77" s="3"/>
      <c r="L77" s="3"/>
      <c r="M77" s="44"/>
      <c r="N77" s="45"/>
      <c r="O77" s="1"/>
      <c r="P77" s="1"/>
      <c r="Q77" s="53"/>
      <c r="R77" s="53"/>
      <c r="S77" s="1"/>
      <c r="T77" s="3"/>
      <c r="U77" s="3"/>
    </row>
    <row r="78" spans="1:21" ht="20.100000000000001" customHeight="1" x14ac:dyDescent="0.25">
      <c r="A78" s="55" t="s">
        <v>305</v>
      </c>
      <c r="B78" s="3" t="s">
        <v>20</v>
      </c>
      <c r="C78" s="4" t="s">
        <v>80</v>
      </c>
      <c r="D78" s="8" t="s">
        <v>29</v>
      </c>
      <c r="E78" s="3" t="s">
        <v>173</v>
      </c>
      <c r="F78" s="49" t="s">
        <v>22</v>
      </c>
      <c r="G78" s="46">
        <f>VLOOKUP(A78,'Extraction 10avr23'!$A$1:$J$264,5,FALSE)</f>
        <v>40561</v>
      </c>
      <c r="H78" s="34" t="s">
        <v>82</v>
      </c>
      <c r="I78" s="3" t="s">
        <v>83</v>
      </c>
      <c r="J78" s="3" t="s">
        <v>79</v>
      </c>
      <c r="K78" s="3"/>
      <c r="L78" s="3"/>
      <c r="M78" s="44"/>
      <c r="N78" s="45"/>
      <c r="O78" s="1"/>
      <c r="P78" s="1"/>
      <c r="Q78" s="53"/>
      <c r="R78" s="53"/>
      <c r="S78" s="1"/>
      <c r="T78" s="3"/>
      <c r="U78" s="3"/>
    </row>
    <row r="79" spans="1:21" ht="20.100000000000001" customHeight="1" x14ac:dyDescent="0.25">
      <c r="A79" s="55" t="s">
        <v>306</v>
      </c>
      <c r="B79" s="3" t="s">
        <v>307</v>
      </c>
      <c r="C79" s="5" t="s">
        <v>80</v>
      </c>
      <c r="D79" s="8" t="s">
        <v>29</v>
      </c>
      <c r="E79" s="3" t="s">
        <v>177</v>
      </c>
      <c r="F79" s="49" t="s">
        <v>16</v>
      </c>
      <c r="G79" s="46">
        <f>VLOOKUP(A79,'Extraction 10avr23'!$A$1:$J$264,5,FALSE)</f>
        <v>40190</v>
      </c>
      <c r="H79" s="34" t="s">
        <v>77</v>
      </c>
      <c r="I79" s="3" t="s">
        <v>92</v>
      </c>
      <c r="J79" s="3"/>
      <c r="K79" s="3"/>
      <c r="L79" s="3"/>
      <c r="M79" s="44"/>
      <c r="N79" s="45"/>
      <c r="O79" s="1"/>
      <c r="P79" s="1"/>
      <c r="Q79" s="53"/>
      <c r="R79" s="53"/>
      <c r="S79" s="1"/>
      <c r="T79" s="3"/>
      <c r="U79" s="3"/>
    </row>
    <row r="80" spans="1:21" ht="20.100000000000001" customHeight="1" x14ac:dyDescent="0.25">
      <c r="A80" s="55" t="s">
        <v>308</v>
      </c>
      <c r="B80" s="3" t="s">
        <v>309</v>
      </c>
      <c r="C80" s="5" t="s">
        <v>80</v>
      </c>
      <c r="D80" s="8" t="s">
        <v>29</v>
      </c>
      <c r="E80" s="3" t="s">
        <v>173</v>
      </c>
      <c r="F80" s="49" t="s">
        <v>16</v>
      </c>
      <c r="G80" s="46">
        <f>VLOOKUP(A80,'Extraction 10avr23'!$A$1:$J$264,5,FALSE)</f>
        <v>40381</v>
      </c>
      <c r="H80" s="34" t="s">
        <v>77</v>
      </c>
      <c r="I80" s="3" t="s">
        <v>92</v>
      </c>
      <c r="J80" s="3"/>
      <c r="K80" s="3"/>
      <c r="L80" s="3"/>
      <c r="M80" s="44"/>
      <c r="N80" s="45"/>
      <c r="O80" s="1"/>
      <c r="P80" s="1"/>
      <c r="Q80" s="53"/>
      <c r="R80" s="53"/>
      <c r="S80" s="1"/>
      <c r="T80" s="3"/>
      <c r="U80" s="3"/>
    </row>
    <row r="81" spans="1:22" ht="20.100000000000001" customHeight="1" x14ac:dyDescent="0.25">
      <c r="A81" s="55" t="s">
        <v>310</v>
      </c>
      <c r="B81" s="3" t="s">
        <v>140</v>
      </c>
      <c r="C81" s="5" t="s">
        <v>80</v>
      </c>
      <c r="D81" s="8" t="s">
        <v>29</v>
      </c>
      <c r="E81" s="3" t="s">
        <v>173</v>
      </c>
      <c r="F81" s="49" t="s">
        <v>22</v>
      </c>
      <c r="G81" s="46">
        <f>VLOOKUP(A81,'Extraction 10avr23'!$A$1:$J$264,5,FALSE)</f>
        <v>40362</v>
      </c>
      <c r="H81" s="34" t="s">
        <v>82</v>
      </c>
      <c r="I81" s="3" t="s">
        <v>83</v>
      </c>
      <c r="J81" s="3" t="s">
        <v>79</v>
      </c>
      <c r="K81" s="3"/>
      <c r="L81" s="3"/>
      <c r="M81" s="44"/>
      <c r="N81" s="45"/>
      <c r="O81" s="1"/>
      <c r="P81" s="1"/>
      <c r="Q81" s="53"/>
      <c r="R81" s="53"/>
      <c r="S81" s="1"/>
      <c r="T81" s="3"/>
      <c r="U81" s="3"/>
    </row>
    <row r="82" spans="1:22" ht="20.100000000000001" customHeight="1" x14ac:dyDescent="0.25">
      <c r="A82" s="55" t="s">
        <v>311</v>
      </c>
      <c r="B82" s="3" t="s">
        <v>312</v>
      </c>
      <c r="C82" s="4" t="s">
        <v>80</v>
      </c>
      <c r="D82" s="8" t="s">
        <v>29</v>
      </c>
      <c r="E82" s="3" t="s">
        <v>173</v>
      </c>
      <c r="F82" s="49" t="s">
        <v>37</v>
      </c>
      <c r="G82" s="46">
        <f>VLOOKUP(A82,'Extraction 10avr23'!$A$1:$J$264,5,FALSE)</f>
        <v>40316</v>
      </c>
      <c r="H82" s="34" t="s">
        <v>77</v>
      </c>
      <c r="I82" s="3" t="s">
        <v>78</v>
      </c>
      <c r="J82" s="3"/>
      <c r="K82" s="3" t="s">
        <v>84</v>
      </c>
      <c r="L82" s="3"/>
      <c r="M82" s="44"/>
      <c r="N82" s="45"/>
      <c r="O82" s="1"/>
      <c r="P82" s="1"/>
      <c r="Q82" s="53"/>
      <c r="R82" s="53"/>
      <c r="S82" s="1"/>
      <c r="T82" s="3"/>
      <c r="U82" s="3"/>
      <c r="V82" s="30"/>
    </row>
    <row r="83" spans="1:22" ht="20.100000000000001" customHeight="1" x14ac:dyDescent="0.25">
      <c r="A83" s="55" t="s">
        <v>313</v>
      </c>
      <c r="B83" s="3" t="s">
        <v>33</v>
      </c>
      <c r="C83" s="5" t="s">
        <v>80</v>
      </c>
      <c r="D83" s="8" t="s">
        <v>29</v>
      </c>
      <c r="E83" s="3" t="s">
        <v>173</v>
      </c>
      <c r="F83" s="49" t="s">
        <v>18</v>
      </c>
      <c r="G83" s="46">
        <f>VLOOKUP(A83,'Extraction 10avr23'!$A$1:$J$264,5,FALSE)</f>
        <v>40512</v>
      </c>
      <c r="H83" s="34" t="s">
        <v>77</v>
      </c>
      <c r="I83" s="3" t="s">
        <v>78</v>
      </c>
      <c r="J83" s="3" t="s">
        <v>79</v>
      </c>
      <c r="K83" s="3"/>
      <c r="L83" s="3"/>
      <c r="M83" s="44"/>
      <c r="N83" s="45"/>
      <c r="O83" s="1"/>
      <c r="P83" s="1"/>
      <c r="Q83" s="53"/>
      <c r="R83" s="53"/>
      <c r="S83" s="1"/>
      <c r="T83" s="3"/>
      <c r="U83" s="3"/>
    </row>
    <row r="84" spans="1:22" ht="20.100000000000001" customHeight="1" x14ac:dyDescent="0.25">
      <c r="A84" s="55" t="s">
        <v>314</v>
      </c>
      <c r="B84" s="3" t="s">
        <v>315</v>
      </c>
      <c r="C84" s="4" t="s">
        <v>8</v>
      </c>
      <c r="D84" s="8" t="s">
        <v>29</v>
      </c>
      <c r="E84" s="3" t="s">
        <v>177</v>
      </c>
      <c r="F84" s="49" t="s">
        <v>16</v>
      </c>
      <c r="G84" s="46">
        <f>VLOOKUP(A84,'Extraction 10avr23'!$A$1:$J$264,5,FALSE)</f>
        <v>40278</v>
      </c>
      <c r="H84" s="34" t="s">
        <v>77</v>
      </c>
      <c r="I84" s="3" t="s">
        <v>92</v>
      </c>
      <c r="J84" s="3"/>
      <c r="K84" s="3"/>
      <c r="L84" s="3"/>
      <c r="M84" s="44"/>
      <c r="N84" s="45"/>
      <c r="O84" s="1"/>
      <c r="P84" s="1"/>
      <c r="Q84" s="53"/>
      <c r="R84" s="53"/>
      <c r="S84" s="1"/>
      <c r="T84" s="3"/>
      <c r="U84" s="3"/>
    </row>
    <row r="85" spans="1:22" ht="20.100000000000001" customHeight="1" x14ac:dyDescent="0.25">
      <c r="A85" s="55" t="s">
        <v>317</v>
      </c>
      <c r="B85" s="3" t="s">
        <v>318</v>
      </c>
      <c r="C85" s="4" t="s">
        <v>80</v>
      </c>
      <c r="D85" s="8" t="s">
        <v>29</v>
      </c>
      <c r="E85" s="3" t="s">
        <v>173</v>
      </c>
      <c r="F85" s="49" t="s">
        <v>18</v>
      </c>
      <c r="G85" s="46">
        <f>VLOOKUP(A85,'Extraction 10avr23'!$A$1:$J$264,5,FALSE)</f>
        <v>40524</v>
      </c>
      <c r="H85" s="34" t="s">
        <v>77</v>
      </c>
      <c r="I85" s="3" t="s">
        <v>78</v>
      </c>
      <c r="J85" s="3" t="s">
        <v>79</v>
      </c>
      <c r="K85" s="3"/>
      <c r="L85" s="3"/>
      <c r="M85" s="44"/>
      <c r="N85" s="45"/>
      <c r="O85" s="1"/>
      <c r="P85" s="1"/>
      <c r="Q85" s="53"/>
      <c r="R85" s="53"/>
      <c r="S85" s="1"/>
      <c r="T85" s="3"/>
      <c r="U85" s="3"/>
    </row>
    <row r="86" spans="1:22" ht="20.100000000000001" customHeight="1" x14ac:dyDescent="0.25">
      <c r="A86" s="55" t="s">
        <v>321</v>
      </c>
      <c r="B86" s="3" t="s">
        <v>322</v>
      </c>
      <c r="C86" s="5" t="s">
        <v>8</v>
      </c>
      <c r="D86" s="8" t="s">
        <v>29</v>
      </c>
      <c r="E86" s="3" t="s">
        <v>173</v>
      </c>
      <c r="F86" s="49" t="s">
        <v>184</v>
      </c>
      <c r="G86" s="46">
        <f>VLOOKUP(A86,'Extraction 10avr23'!$A$1:$J$264,5,FALSE)</f>
        <v>40398</v>
      </c>
      <c r="H86" s="34" t="s">
        <v>77</v>
      </c>
      <c r="I86" s="3" t="s">
        <v>78</v>
      </c>
      <c r="J86" s="3"/>
      <c r="K86" s="3"/>
      <c r="L86" s="3"/>
      <c r="M86" s="44"/>
      <c r="N86" s="45"/>
      <c r="O86" s="1"/>
      <c r="P86" s="1"/>
      <c r="Q86" s="53"/>
      <c r="R86" s="53"/>
      <c r="S86" s="1"/>
      <c r="T86" s="3"/>
      <c r="U86" s="3"/>
    </row>
    <row r="87" spans="1:22" ht="20.100000000000001" customHeight="1" x14ac:dyDescent="0.25">
      <c r="A87" s="55" t="s">
        <v>323</v>
      </c>
      <c r="B87" s="3" t="s">
        <v>36</v>
      </c>
      <c r="C87" s="5" t="s">
        <v>8</v>
      </c>
      <c r="D87" s="8" t="s">
        <v>29</v>
      </c>
      <c r="E87" s="3" t="s">
        <v>173</v>
      </c>
      <c r="F87" s="49" t="s">
        <v>18</v>
      </c>
      <c r="G87" s="46">
        <f>VLOOKUP(A87,'Extraction 10avr23'!$A$1:$J$264,5,FALSE)</f>
        <v>40503</v>
      </c>
      <c r="H87" s="34" t="s">
        <v>77</v>
      </c>
      <c r="I87" s="3" t="s">
        <v>78</v>
      </c>
      <c r="J87" s="3" t="s">
        <v>79</v>
      </c>
      <c r="K87" s="3" t="s">
        <v>272</v>
      </c>
      <c r="L87" s="3"/>
      <c r="M87" s="44"/>
      <c r="N87" s="45"/>
      <c r="O87" s="1"/>
      <c r="P87" s="1"/>
      <c r="Q87" s="53"/>
      <c r="R87" s="53"/>
      <c r="S87" s="1"/>
      <c r="T87" s="3"/>
      <c r="U87" s="3"/>
    </row>
    <row r="88" spans="1:22" ht="20.100000000000001" customHeight="1" x14ac:dyDescent="0.25">
      <c r="A88" s="55" t="s">
        <v>324</v>
      </c>
      <c r="B88" s="3" t="s">
        <v>325</v>
      </c>
      <c r="C88" s="4" t="s">
        <v>8</v>
      </c>
      <c r="D88" s="8" t="s">
        <v>29</v>
      </c>
      <c r="E88" s="3" t="s">
        <v>177</v>
      </c>
      <c r="F88" s="49" t="s">
        <v>18</v>
      </c>
      <c r="G88" s="46">
        <f>VLOOKUP(A88,'Extraction 10avr23'!$A$1:$J$264,5,FALSE)</f>
        <v>40181</v>
      </c>
      <c r="H88" s="34" t="s">
        <v>77</v>
      </c>
      <c r="I88" s="3" t="s">
        <v>78</v>
      </c>
      <c r="J88" s="3" t="s">
        <v>79</v>
      </c>
      <c r="K88" s="3"/>
      <c r="L88" s="3"/>
      <c r="M88" s="44"/>
      <c r="N88" s="45"/>
      <c r="O88" s="1"/>
      <c r="P88" s="1"/>
      <c r="Q88" s="53"/>
      <c r="R88" s="53"/>
      <c r="S88" s="1"/>
      <c r="T88" s="3"/>
      <c r="U88" s="3"/>
    </row>
    <row r="89" spans="1:22" ht="20.100000000000001" customHeight="1" x14ac:dyDescent="0.25">
      <c r="A89" s="55" t="s">
        <v>324</v>
      </c>
      <c r="B89" s="3" t="s">
        <v>326</v>
      </c>
      <c r="C89" s="4" t="s">
        <v>80</v>
      </c>
      <c r="D89" s="8" t="s">
        <v>29</v>
      </c>
      <c r="E89" s="3" t="s">
        <v>173</v>
      </c>
      <c r="F89" s="49" t="s">
        <v>18</v>
      </c>
      <c r="G89" s="46">
        <f>VLOOKUP(A89,'Extraction 10avr23'!$A$1:$J$264,5,FALSE)</f>
        <v>40181</v>
      </c>
      <c r="H89" s="34" t="s">
        <v>77</v>
      </c>
      <c r="I89" s="3" t="s">
        <v>78</v>
      </c>
      <c r="J89" s="3" t="s">
        <v>79</v>
      </c>
      <c r="K89" s="3"/>
      <c r="L89" s="3"/>
      <c r="M89" s="44"/>
      <c r="N89" s="45"/>
      <c r="O89" s="1"/>
      <c r="P89" s="1"/>
      <c r="Q89" s="53"/>
      <c r="R89" s="53"/>
      <c r="S89" s="1"/>
      <c r="T89" s="3"/>
      <c r="U89" s="3"/>
    </row>
    <row r="90" spans="1:22" ht="20.100000000000001" customHeight="1" x14ac:dyDescent="0.25">
      <c r="A90" s="55" t="s">
        <v>327</v>
      </c>
      <c r="B90" s="3" t="s">
        <v>107</v>
      </c>
      <c r="C90" s="5" t="s">
        <v>8</v>
      </c>
      <c r="D90" s="8" t="s">
        <v>29</v>
      </c>
      <c r="E90" s="3" t="s">
        <v>173</v>
      </c>
      <c r="F90" s="49" t="s">
        <v>37</v>
      </c>
      <c r="G90" s="46">
        <f>VLOOKUP(A90,'Extraction 10avr23'!$A$1:$J$264,5,FALSE)</f>
        <v>40323</v>
      </c>
      <c r="H90" s="34" t="s">
        <v>77</v>
      </c>
      <c r="I90" s="3" t="s">
        <v>78</v>
      </c>
      <c r="J90" s="3"/>
      <c r="K90" s="3"/>
      <c r="L90" s="3"/>
      <c r="M90" s="44"/>
      <c r="N90" s="45"/>
      <c r="O90" s="1"/>
      <c r="P90" s="1"/>
      <c r="Q90" s="53"/>
      <c r="R90" s="53"/>
      <c r="S90" s="1"/>
      <c r="T90" s="3"/>
      <c r="U90" s="3"/>
    </row>
    <row r="91" spans="1:22" ht="20.100000000000001" customHeight="1" x14ac:dyDescent="0.25">
      <c r="A91" s="55" t="s">
        <v>328</v>
      </c>
      <c r="B91" s="3" t="s">
        <v>329</v>
      </c>
      <c r="C91" s="4" t="s">
        <v>80</v>
      </c>
      <c r="D91" s="8" t="s">
        <v>29</v>
      </c>
      <c r="E91" s="3" t="s">
        <v>173</v>
      </c>
      <c r="F91" s="49" t="s">
        <v>88</v>
      </c>
      <c r="G91" s="46">
        <f>VLOOKUP(A91,'Extraction 10avr23'!$A$1:$J$264,5,FALSE)</f>
        <v>40300</v>
      </c>
      <c r="H91" s="34" t="s">
        <v>77</v>
      </c>
      <c r="I91" s="3" t="s">
        <v>78</v>
      </c>
      <c r="J91" s="3"/>
      <c r="K91" s="3" t="s">
        <v>84</v>
      </c>
      <c r="L91" s="3"/>
      <c r="M91" s="44"/>
      <c r="N91" s="45"/>
      <c r="O91" s="1"/>
      <c r="P91" s="1"/>
      <c r="Q91" s="53"/>
      <c r="R91" s="53"/>
      <c r="S91" s="1"/>
      <c r="T91" s="3"/>
      <c r="U91" s="3"/>
    </row>
    <row r="92" spans="1:22" ht="20.100000000000001" customHeight="1" x14ac:dyDescent="0.25">
      <c r="A92" s="55" t="s">
        <v>330</v>
      </c>
      <c r="B92" s="3" t="s">
        <v>331</v>
      </c>
      <c r="C92" s="5" t="s">
        <v>8</v>
      </c>
      <c r="D92" s="8" t="s">
        <v>29</v>
      </c>
      <c r="E92" s="3" t="s">
        <v>173</v>
      </c>
      <c r="F92" s="49" t="s">
        <v>184</v>
      </c>
      <c r="G92" s="46">
        <f>VLOOKUP(A92,'Extraction 10avr23'!$A$1:$J$264,5,FALSE)</f>
        <v>40398</v>
      </c>
      <c r="H92" s="34" t="s">
        <v>77</v>
      </c>
      <c r="I92" s="3" t="s">
        <v>78</v>
      </c>
      <c r="J92" s="3"/>
      <c r="K92" s="3" t="s">
        <v>272</v>
      </c>
      <c r="L92" s="3"/>
      <c r="M92" s="44"/>
      <c r="N92" s="45"/>
      <c r="O92" s="1"/>
      <c r="P92" s="1"/>
      <c r="Q92" s="53"/>
      <c r="R92" s="53"/>
      <c r="S92" s="1"/>
      <c r="T92" s="3"/>
      <c r="U92" s="3"/>
    </row>
    <row r="93" spans="1:22" ht="20.100000000000001" customHeight="1" x14ac:dyDescent="0.25">
      <c r="A93" s="55" t="s">
        <v>116</v>
      </c>
      <c r="B93" s="3" t="s">
        <v>332</v>
      </c>
      <c r="C93" s="4" t="s">
        <v>80</v>
      </c>
      <c r="D93" s="8" t="s">
        <v>29</v>
      </c>
      <c r="E93" s="3" t="s">
        <v>177</v>
      </c>
      <c r="F93" s="49" t="s">
        <v>18</v>
      </c>
      <c r="G93" s="46">
        <f>VLOOKUP(A93,'Extraction 10avr23'!$A$1:$J$264,5,FALSE)</f>
        <v>40199</v>
      </c>
      <c r="H93" s="34" t="s">
        <v>77</v>
      </c>
      <c r="I93" s="3" t="s">
        <v>78</v>
      </c>
      <c r="J93" s="3" t="s">
        <v>79</v>
      </c>
      <c r="K93" s="3"/>
      <c r="L93" s="3"/>
      <c r="M93" s="44"/>
      <c r="N93" s="45"/>
      <c r="O93" s="1"/>
      <c r="P93" s="1"/>
      <c r="Q93" s="53"/>
      <c r="R93" s="53"/>
      <c r="S93" s="1"/>
      <c r="T93" s="3"/>
      <c r="U93" s="3"/>
    </row>
    <row r="94" spans="1:22" ht="20.100000000000001" customHeight="1" x14ac:dyDescent="0.25">
      <c r="A94" s="55" t="s">
        <v>334</v>
      </c>
      <c r="B94" s="3" t="s">
        <v>335</v>
      </c>
      <c r="C94" s="4" t="s">
        <v>80</v>
      </c>
      <c r="D94" s="8" t="s">
        <v>29</v>
      </c>
      <c r="E94" s="3" t="s">
        <v>177</v>
      </c>
      <c r="F94" s="49" t="s">
        <v>23</v>
      </c>
      <c r="G94" s="46">
        <f>VLOOKUP(A94,'Extraction 10avr23'!$A$1:$J$264,5,FALSE)</f>
        <v>40217</v>
      </c>
      <c r="H94" s="34" t="s">
        <v>77</v>
      </c>
      <c r="I94" s="3" t="s">
        <v>78</v>
      </c>
      <c r="J94" s="3"/>
      <c r="K94" s="3"/>
      <c r="L94" s="3"/>
      <c r="M94" s="44"/>
      <c r="N94" s="45"/>
      <c r="O94" s="1"/>
      <c r="P94" s="1"/>
      <c r="Q94" s="53"/>
      <c r="R94" s="53"/>
      <c r="S94" s="1"/>
      <c r="T94" s="3"/>
      <c r="U94" s="3"/>
    </row>
    <row r="95" spans="1:22" ht="20.100000000000001" customHeight="1" x14ac:dyDescent="0.25">
      <c r="A95" s="55" t="s">
        <v>336</v>
      </c>
      <c r="B95" s="3" t="s">
        <v>139</v>
      </c>
      <c r="C95" s="4" t="s">
        <v>80</v>
      </c>
      <c r="D95" s="8" t="s">
        <v>29</v>
      </c>
      <c r="E95" s="3" t="s">
        <v>177</v>
      </c>
      <c r="F95" s="49" t="s">
        <v>16</v>
      </c>
      <c r="G95" s="46">
        <f>VLOOKUP(A95,'Extraction 10avr23'!$A$1:$J$264,5,FALSE)</f>
        <v>40243</v>
      </c>
      <c r="H95" s="34" t="s">
        <v>77</v>
      </c>
      <c r="I95" s="3" t="s">
        <v>92</v>
      </c>
      <c r="J95" s="3"/>
      <c r="K95" s="3"/>
      <c r="L95" s="3"/>
      <c r="M95" s="44"/>
      <c r="N95" s="45"/>
      <c r="O95" s="1"/>
      <c r="P95" s="1"/>
      <c r="Q95" s="53"/>
      <c r="R95" s="53"/>
      <c r="S95" s="1"/>
      <c r="T95" s="3"/>
      <c r="U95" s="3"/>
    </row>
    <row r="96" spans="1:22" ht="20.100000000000001" customHeight="1" x14ac:dyDescent="0.25">
      <c r="A96" s="55" t="s">
        <v>337</v>
      </c>
      <c r="B96" s="3" t="s">
        <v>114</v>
      </c>
      <c r="C96" s="5" t="s">
        <v>8</v>
      </c>
      <c r="D96" s="8" t="s">
        <v>29</v>
      </c>
      <c r="E96" s="3" t="s">
        <v>173</v>
      </c>
      <c r="F96" s="49" t="s">
        <v>21</v>
      </c>
      <c r="G96" s="46">
        <f>VLOOKUP(A96,'Extraction 10avr23'!$A$1:$J$264,5,FALSE)</f>
        <v>40491</v>
      </c>
      <c r="H96" s="34" t="s">
        <v>82</v>
      </c>
      <c r="I96" s="3" t="s">
        <v>83</v>
      </c>
      <c r="J96" s="3" t="s">
        <v>79</v>
      </c>
      <c r="K96" s="3"/>
      <c r="L96" s="3"/>
      <c r="M96" s="44"/>
      <c r="N96" s="45"/>
      <c r="O96" s="1"/>
      <c r="P96" s="1"/>
      <c r="Q96" s="53"/>
      <c r="R96" s="53"/>
      <c r="S96" s="1"/>
      <c r="T96" s="3"/>
      <c r="U96" s="3"/>
    </row>
    <row r="97" spans="1:21" ht="20.100000000000001" customHeight="1" x14ac:dyDescent="0.25">
      <c r="A97" s="55" t="s">
        <v>338</v>
      </c>
      <c r="B97" s="3" t="s">
        <v>154</v>
      </c>
      <c r="C97" s="4" t="s">
        <v>80</v>
      </c>
      <c r="D97" s="8" t="s">
        <v>29</v>
      </c>
      <c r="E97" s="3" t="s">
        <v>177</v>
      </c>
      <c r="F97" s="49" t="s">
        <v>88</v>
      </c>
      <c r="G97" s="46">
        <f>VLOOKUP(A97,'Extraction 10avr23'!$A$1:$J$264,5,FALSE)</f>
        <v>40234</v>
      </c>
      <c r="H97" s="34" t="s">
        <v>77</v>
      </c>
      <c r="I97" s="3" t="s">
        <v>78</v>
      </c>
      <c r="J97" s="3"/>
      <c r="K97" s="3"/>
      <c r="L97" s="3"/>
      <c r="M97" s="44"/>
      <c r="N97" s="45"/>
      <c r="O97" s="1"/>
      <c r="P97" s="1"/>
      <c r="Q97" s="53"/>
      <c r="R97" s="53"/>
      <c r="S97" s="1"/>
      <c r="T97" s="3"/>
      <c r="U97" s="3"/>
    </row>
    <row r="98" spans="1:21" ht="20.100000000000001" customHeight="1" x14ac:dyDescent="0.25">
      <c r="A98" s="55" t="s">
        <v>118</v>
      </c>
      <c r="B98" s="3" t="s">
        <v>115</v>
      </c>
      <c r="C98" s="4" t="s">
        <v>8</v>
      </c>
      <c r="D98" s="8" t="s">
        <v>29</v>
      </c>
      <c r="E98" s="3" t="s">
        <v>173</v>
      </c>
      <c r="F98" s="49" t="s">
        <v>37</v>
      </c>
      <c r="G98" s="46">
        <f>VLOOKUP(A98,'Extraction 10avr23'!$A$1:$J$264,5,FALSE)</f>
        <v>40406</v>
      </c>
      <c r="H98" s="34" t="s">
        <v>77</v>
      </c>
      <c r="I98" s="3" t="s">
        <v>78</v>
      </c>
      <c r="J98" s="3"/>
      <c r="K98" s="3"/>
      <c r="L98" s="3"/>
      <c r="M98" s="44"/>
      <c r="N98" s="45"/>
      <c r="O98" s="1"/>
      <c r="P98" s="1"/>
      <c r="Q98" s="53"/>
      <c r="R98" s="53"/>
      <c r="S98" s="1"/>
      <c r="T98" s="3"/>
      <c r="U98" s="3"/>
    </row>
    <row r="99" spans="1:21" ht="20.100000000000001" customHeight="1" x14ac:dyDescent="0.25">
      <c r="A99" s="55" t="s">
        <v>339</v>
      </c>
      <c r="B99" s="3" t="s">
        <v>124</v>
      </c>
      <c r="C99" s="4" t="s">
        <v>80</v>
      </c>
      <c r="D99" s="8" t="s">
        <v>29</v>
      </c>
      <c r="E99" s="3" t="s">
        <v>173</v>
      </c>
      <c r="F99" s="49" t="s">
        <v>23</v>
      </c>
      <c r="G99" s="46">
        <f>VLOOKUP(A99,'Extraction 10avr23'!$A$1:$J$264,5,FALSE)</f>
        <v>40283</v>
      </c>
      <c r="H99" s="34" t="s">
        <v>77</v>
      </c>
      <c r="I99" s="3" t="s">
        <v>78</v>
      </c>
      <c r="J99" s="3"/>
      <c r="K99" s="3"/>
      <c r="L99" s="3"/>
      <c r="M99" s="44"/>
      <c r="N99" s="45"/>
      <c r="O99" s="1"/>
      <c r="P99" s="1"/>
      <c r="Q99" s="53"/>
      <c r="R99" s="53"/>
      <c r="S99" s="1"/>
      <c r="T99" s="3"/>
      <c r="U99" s="3"/>
    </row>
    <row r="100" spans="1:21" ht="20.100000000000001" customHeight="1" x14ac:dyDescent="0.25">
      <c r="A100" s="55" t="s">
        <v>340</v>
      </c>
      <c r="B100" s="3" t="s">
        <v>341</v>
      </c>
      <c r="C100" s="5" t="s">
        <v>80</v>
      </c>
      <c r="D100" s="8" t="s">
        <v>29</v>
      </c>
      <c r="E100" s="3" t="s">
        <v>173</v>
      </c>
      <c r="F100" s="49" t="s">
        <v>17</v>
      </c>
      <c r="G100" s="46">
        <f>VLOOKUP(A100,'Extraction 10avr23'!$A$1:$J$264,5,FALSE)</f>
        <v>40280</v>
      </c>
      <c r="H100" s="34" t="s">
        <v>77</v>
      </c>
      <c r="I100" s="3" t="s">
        <v>92</v>
      </c>
      <c r="J100" s="3"/>
      <c r="K100" s="3" t="s">
        <v>101</v>
      </c>
      <c r="L100" s="3"/>
      <c r="M100" s="44"/>
      <c r="N100" s="45"/>
      <c r="O100" s="1"/>
      <c r="P100" s="1"/>
      <c r="Q100" s="53"/>
      <c r="R100" s="53"/>
      <c r="S100" s="1"/>
      <c r="T100" s="3"/>
      <c r="U100" s="3"/>
    </row>
    <row r="101" spans="1:21" ht="20.100000000000001" customHeight="1" x14ac:dyDescent="0.25">
      <c r="A101" s="55" t="s">
        <v>342</v>
      </c>
      <c r="B101" s="3" t="s">
        <v>12</v>
      </c>
      <c r="C101" s="4" t="s">
        <v>80</v>
      </c>
      <c r="D101" s="8" t="s">
        <v>29</v>
      </c>
      <c r="E101" s="3" t="s">
        <v>173</v>
      </c>
      <c r="F101" s="49" t="s">
        <v>23</v>
      </c>
      <c r="G101" s="46">
        <f>VLOOKUP(A101,'Extraction 10avr23'!$A$1:$J$264,5,FALSE)</f>
        <v>40335</v>
      </c>
      <c r="H101" s="34" t="s">
        <v>77</v>
      </c>
      <c r="I101" s="3" t="s">
        <v>78</v>
      </c>
      <c r="J101" s="3"/>
      <c r="K101" s="3" t="s">
        <v>272</v>
      </c>
      <c r="L101" s="3"/>
      <c r="M101" s="44"/>
      <c r="N101" s="45"/>
      <c r="O101" s="1"/>
      <c r="P101" s="1"/>
      <c r="Q101" s="53"/>
      <c r="R101" s="53"/>
      <c r="S101" s="1"/>
      <c r="T101" s="3"/>
      <c r="U101" s="3"/>
    </row>
    <row r="102" spans="1:21" ht="20.100000000000001" customHeight="1" x14ac:dyDescent="0.25">
      <c r="A102" s="55" t="s">
        <v>344</v>
      </c>
      <c r="B102" s="3" t="s">
        <v>345</v>
      </c>
      <c r="C102" s="4" t="s">
        <v>80</v>
      </c>
      <c r="D102" s="8" t="s">
        <v>29</v>
      </c>
      <c r="E102" s="3" t="s">
        <v>177</v>
      </c>
      <c r="F102" s="49" t="s">
        <v>16</v>
      </c>
      <c r="G102" s="46">
        <f>VLOOKUP(A102,'Extraction 10avr23'!$A$1:$J$264,5,FALSE)</f>
        <v>40217</v>
      </c>
      <c r="H102" s="34" t="s">
        <v>77</v>
      </c>
      <c r="I102" s="3" t="s">
        <v>92</v>
      </c>
      <c r="J102" s="3"/>
      <c r="K102" s="3"/>
      <c r="L102" s="3"/>
      <c r="M102" s="44"/>
      <c r="N102" s="45"/>
      <c r="O102" s="1"/>
      <c r="P102" s="1"/>
      <c r="Q102" s="53"/>
      <c r="R102" s="53"/>
      <c r="S102" s="1"/>
      <c r="T102" s="3"/>
      <c r="U102" s="3"/>
    </row>
    <row r="103" spans="1:21" ht="20.100000000000001" customHeight="1" x14ac:dyDescent="0.25">
      <c r="A103" s="55" t="s">
        <v>119</v>
      </c>
      <c r="B103" s="3" t="s">
        <v>100</v>
      </c>
      <c r="C103" s="5" t="s">
        <v>8</v>
      </c>
      <c r="D103" s="8" t="s">
        <v>29</v>
      </c>
      <c r="E103" s="3" t="s">
        <v>173</v>
      </c>
      <c r="F103" s="49" t="s">
        <v>22</v>
      </c>
      <c r="G103" s="46">
        <f>VLOOKUP(A103,'Extraction 10avr23'!$A$1:$J$264,5,FALSE)</f>
        <v>40523</v>
      </c>
      <c r="H103" s="34" t="s">
        <v>82</v>
      </c>
      <c r="I103" s="3" t="s">
        <v>83</v>
      </c>
      <c r="J103" s="3"/>
      <c r="K103" s="3"/>
      <c r="L103" s="3"/>
      <c r="M103" s="44"/>
      <c r="N103" s="45"/>
      <c r="O103" s="1"/>
      <c r="P103" s="1"/>
      <c r="Q103" s="53"/>
      <c r="R103" s="53"/>
      <c r="S103" s="1"/>
      <c r="T103" s="3"/>
      <c r="U103" s="3"/>
    </row>
    <row r="104" spans="1:21" ht="20.100000000000001" customHeight="1" x14ac:dyDescent="0.25">
      <c r="A104" s="55" t="s">
        <v>346</v>
      </c>
      <c r="B104" s="3" t="s">
        <v>347</v>
      </c>
      <c r="C104" s="4" t="s">
        <v>80</v>
      </c>
      <c r="D104" s="8" t="s">
        <v>29</v>
      </c>
      <c r="E104" s="3" t="s">
        <v>177</v>
      </c>
      <c r="F104" s="49" t="s">
        <v>16</v>
      </c>
      <c r="G104" s="46">
        <f>VLOOKUP(A104,'Extraction 10avr23'!$A$1:$J$264,5,FALSE)</f>
        <v>40213</v>
      </c>
      <c r="H104" s="34" t="s">
        <v>77</v>
      </c>
      <c r="I104" s="3" t="s">
        <v>92</v>
      </c>
      <c r="J104" s="3"/>
      <c r="K104" s="3"/>
      <c r="L104" s="3"/>
      <c r="M104" s="44"/>
      <c r="N104" s="45"/>
      <c r="O104" s="1"/>
      <c r="P104" s="1"/>
      <c r="Q104" s="53"/>
      <c r="R104" s="53"/>
      <c r="S104" s="1"/>
      <c r="T104" s="3"/>
      <c r="U104" s="3"/>
    </row>
    <row r="105" spans="1:21" ht="20.100000000000001" customHeight="1" x14ac:dyDescent="0.25">
      <c r="A105" s="55" t="s">
        <v>348</v>
      </c>
      <c r="B105" s="3" t="s">
        <v>12</v>
      </c>
      <c r="C105" s="4" t="s">
        <v>80</v>
      </c>
      <c r="D105" s="8" t="s">
        <v>29</v>
      </c>
      <c r="E105" s="3" t="s">
        <v>173</v>
      </c>
      <c r="F105" s="49" t="s">
        <v>21</v>
      </c>
      <c r="G105" s="46">
        <f>VLOOKUP(A105,'Extraction 10avr23'!$A$1:$J$264,5,FALSE)</f>
        <v>40287</v>
      </c>
      <c r="H105" s="34" t="s">
        <v>82</v>
      </c>
      <c r="I105" s="3" t="s">
        <v>83</v>
      </c>
      <c r="J105" s="3"/>
      <c r="K105" s="3" t="s">
        <v>272</v>
      </c>
      <c r="L105" s="3"/>
      <c r="M105" s="44"/>
      <c r="N105" s="45"/>
      <c r="O105" s="1"/>
      <c r="P105" s="1"/>
      <c r="Q105" s="53"/>
      <c r="R105" s="53"/>
      <c r="S105" s="1"/>
      <c r="T105" s="3"/>
      <c r="U105" s="3"/>
    </row>
    <row r="106" spans="1:21" ht="20.100000000000001" customHeight="1" x14ac:dyDescent="0.25">
      <c r="A106" s="55" t="s">
        <v>349</v>
      </c>
      <c r="B106" s="3" t="s">
        <v>350</v>
      </c>
      <c r="C106" s="4" t="s">
        <v>8</v>
      </c>
      <c r="D106" s="8" t="s">
        <v>29</v>
      </c>
      <c r="E106" s="3" t="s">
        <v>173</v>
      </c>
      <c r="F106" s="49" t="s">
        <v>88</v>
      </c>
      <c r="G106" s="46">
        <f>VLOOKUP(A106,'Extraction 10avr23'!$A$1:$J$264,5,FALSE)</f>
        <v>40398</v>
      </c>
      <c r="H106" s="34" t="s">
        <v>77</v>
      </c>
      <c r="I106" s="3" t="s">
        <v>78</v>
      </c>
      <c r="J106" s="3"/>
      <c r="K106" s="3"/>
      <c r="L106" s="3"/>
      <c r="M106" s="44"/>
      <c r="N106" s="45"/>
      <c r="O106" s="1"/>
      <c r="P106" s="1"/>
      <c r="Q106" s="53"/>
      <c r="R106" s="53"/>
      <c r="S106" s="1"/>
      <c r="T106" s="3"/>
      <c r="U106" s="3"/>
    </row>
    <row r="107" spans="1:21" ht="20.100000000000001" customHeight="1" x14ac:dyDescent="0.25">
      <c r="A107" s="55" t="s">
        <v>351</v>
      </c>
      <c r="B107" s="3" t="s">
        <v>352</v>
      </c>
      <c r="C107" s="5" t="s">
        <v>80</v>
      </c>
      <c r="D107" s="8" t="s">
        <v>29</v>
      </c>
      <c r="E107" s="3" t="s">
        <v>173</v>
      </c>
      <c r="F107" s="49" t="s">
        <v>16</v>
      </c>
      <c r="G107" s="46">
        <f>VLOOKUP(A107,'Extraction 10avr23'!$A$1:$J$264,5,FALSE)</f>
        <v>40511</v>
      </c>
      <c r="H107" s="34" t="s">
        <v>77</v>
      </c>
      <c r="I107" s="3" t="s">
        <v>92</v>
      </c>
      <c r="J107" s="3"/>
      <c r="K107" s="3"/>
      <c r="L107" s="3"/>
      <c r="M107" s="44"/>
      <c r="N107" s="45"/>
      <c r="O107" s="1"/>
      <c r="P107" s="1"/>
      <c r="Q107" s="53"/>
      <c r="R107" s="53"/>
      <c r="S107" s="1"/>
      <c r="T107" s="3"/>
      <c r="U107" s="3"/>
    </row>
    <row r="108" spans="1:21" ht="20.100000000000001" customHeight="1" x14ac:dyDescent="0.25">
      <c r="A108" s="55" t="s">
        <v>353</v>
      </c>
      <c r="B108" s="3" t="s">
        <v>354</v>
      </c>
      <c r="C108" s="5" t="s">
        <v>8</v>
      </c>
      <c r="D108" s="8" t="s">
        <v>29</v>
      </c>
      <c r="E108" s="3" t="s">
        <v>173</v>
      </c>
      <c r="F108" s="49" t="s">
        <v>16</v>
      </c>
      <c r="G108" s="46">
        <f>VLOOKUP(A108,'Extraction 10avr23'!$A$1:$J$264,5,FALSE)</f>
        <v>40543</v>
      </c>
      <c r="H108" s="34" t="s">
        <v>77</v>
      </c>
      <c r="I108" s="3" t="s">
        <v>92</v>
      </c>
      <c r="J108" s="3"/>
      <c r="K108" s="3" t="s">
        <v>101</v>
      </c>
      <c r="L108" s="3"/>
      <c r="M108" s="44"/>
      <c r="N108" s="45"/>
      <c r="O108" s="1"/>
      <c r="P108" s="1"/>
      <c r="Q108" s="53"/>
      <c r="R108" s="53"/>
      <c r="S108" s="1"/>
      <c r="T108" s="3"/>
      <c r="U108" s="3"/>
    </row>
    <row r="109" spans="1:21" ht="20.100000000000001" customHeight="1" x14ac:dyDescent="0.25">
      <c r="A109" s="55" t="s">
        <v>355</v>
      </c>
      <c r="B109" s="3" t="s">
        <v>356</v>
      </c>
      <c r="C109" s="5" t="s">
        <v>80</v>
      </c>
      <c r="D109" s="8" t="s">
        <v>29</v>
      </c>
      <c r="E109" s="3" t="s">
        <v>173</v>
      </c>
      <c r="F109" s="49" t="s">
        <v>17</v>
      </c>
      <c r="G109" s="46">
        <f>VLOOKUP(A109,'Extraction 10avr23'!$A$1:$J$264,5,FALSE)</f>
        <v>40542</v>
      </c>
      <c r="H109" s="34" t="s">
        <v>77</v>
      </c>
      <c r="I109" s="3" t="s">
        <v>92</v>
      </c>
      <c r="J109" s="3" t="s">
        <v>79</v>
      </c>
      <c r="K109" s="3"/>
      <c r="L109" s="3"/>
      <c r="M109" s="44"/>
      <c r="N109" s="45"/>
      <c r="O109" s="1"/>
      <c r="P109" s="1"/>
      <c r="Q109" s="53"/>
      <c r="R109" s="53"/>
      <c r="S109" s="1"/>
      <c r="T109" s="3"/>
      <c r="U109" s="3"/>
    </row>
    <row r="110" spans="1:21" ht="20.100000000000001" customHeight="1" x14ac:dyDescent="0.25">
      <c r="A110" s="55" t="s">
        <v>358</v>
      </c>
      <c r="B110" s="3" t="s">
        <v>359</v>
      </c>
      <c r="C110" s="4" t="s">
        <v>80</v>
      </c>
      <c r="D110" s="8" t="s">
        <v>29</v>
      </c>
      <c r="E110" s="3" t="s">
        <v>173</v>
      </c>
      <c r="F110" s="49" t="s">
        <v>21</v>
      </c>
      <c r="G110" s="46">
        <f>VLOOKUP(A110,'Extraction 10avr23'!$A$1:$J$264,5,FALSE)</f>
        <v>40302</v>
      </c>
      <c r="H110" s="34" t="s">
        <v>82</v>
      </c>
      <c r="I110" s="3" t="s">
        <v>83</v>
      </c>
      <c r="J110" s="3" t="s">
        <v>79</v>
      </c>
      <c r="K110" s="3"/>
      <c r="L110" s="3"/>
      <c r="M110" s="44"/>
      <c r="N110" s="45"/>
      <c r="O110" s="1"/>
      <c r="P110" s="1"/>
      <c r="Q110" s="53"/>
      <c r="R110" s="53"/>
      <c r="S110" s="1"/>
      <c r="T110" s="3"/>
      <c r="U110" s="3"/>
    </row>
    <row r="111" spans="1:21" ht="20.100000000000001" customHeight="1" x14ac:dyDescent="0.25">
      <c r="A111" s="55" t="s">
        <v>360</v>
      </c>
      <c r="B111" s="3" t="s">
        <v>361</v>
      </c>
      <c r="C111" s="5" t="s">
        <v>8</v>
      </c>
      <c r="D111" s="8" t="s">
        <v>29</v>
      </c>
      <c r="E111" s="3" t="s">
        <v>173</v>
      </c>
      <c r="F111" s="49" t="s">
        <v>37</v>
      </c>
      <c r="G111" s="46">
        <f>VLOOKUP(A111,'Extraction 10avr23'!$A$1:$J$264,5,FALSE)</f>
        <v>40512</v>
      </c>
      <c r="H111" s="34" t="s">
        <v>77</v>
      </c>
      <c r="I111" s="3" t="s">
        <v>78</v>
      </c>
      <c r="J111" s="3"/>
      <c r="K111" s="3"/>
      <c r="L111" s="3"/>
      <c r="M111" s="44"/>
      <c r="N111" s="45"/>
      <c r="O111" s="1"/>
      <c r="P111" s="1"/>
      <c r="Q111" s="53"/>
      <c r="R111" s="53"/>
      <c r="S111" s="1"/>
      <c r="T111" s="3"/>
      <c r="U111" s="3"/>
    </row>
    <row r="112" spans="1:21" ht="20.100000000000001" customHeight="1" x14ac:dyDescent="0.25">
      <c r="A112" s="55" t="s">
        <v>362</v>
      </c>
      <c r="B112" s="3" t="s">
        <v>97</v>
      </c>
      <c r="C112" s="4" t="s">
        <v>8</v>
      </c>
      <c r="D112" s="8" t="s">
        <v>29</v>
      </c>
      <c r="E112" s="3" t="s">
        <v>173</v>
      </c>
      <c r="F112" s="49" t="s">
        <v>16</v>
      </c>
      <c r="G112" s="46">
        <f>VLOOKUP(A112,'Extraction 10avr23'!$A$1:$J$264,5,FALSE)</f>
        <v>40283</v>
      </c>
      <c r="H112" s="34" t="s">
        <v>77</v>
      </c>
      <c r="I112" s="3" t="s">
        <v>92</v>
      </c>
      <c r="J112" s="3"/>
      <c r="K112" s="3"/>
      <c r="L112" s="3"/>
      <c r="M112" s="44"/>
      <c r="N112" s="45"/>
      <c r="O112" s="1"/>
      <c r="P112" s="1"/>
      <c r="Q112" s="53"/>
      <c r="R112" s="53"/>
      <c r="S112" s="1"/>
      <c r="T112" s="3"/>
      <c r="U112" s="3"/>
    </row>
    <row r="113" spans="1:21" ht="20.100000000000001" customHeight="1" x14ac:dyDescent="0.25">
      <c r="A113" s="55" t="s">
        <v>363</v>
      </c>
      <c r="B113" s="3" t="s">
        <v>130</v>
      </c>
      <c r="C113" s="5" t="s">
        <v>8</v>
      </c>
      <c r="D113" s="8" t="s">
        <v>29</v>
      </c>
      <c r="E113" s="3" t="s">
        <v>173</v>
      </c>
      <c r="F113" s="49" t="s">
        <v>184</v>
      </c>
      <c r="G113" s="46">
        <f>VLOOKUP(A113,'Extraction 10avr23'!$A$1:$J$264,5,FALSE)</f>
        <v>40454</v>
      </c>
      <c r="H113" s="34" t="s">
        <v>77</v>
      </c>
      <c r="I113" s="3" t="s">
        <v>78</v>
      </c>
      <c r="J113" s="3"/>
      <c r="K113" s="3"/>
      <c r="L113" s="3"/>
      <c r="M113" s="44"/>
      <c r="N113" s="45"/>
      <c r="O113" s="1"/>
      <c r="P113" s="1"/>
      <c r="Q113" s="53"/>
      <c r="R113" s="53"/>
      <c r="S113" s="1"/>
      <c r="T113" s="3"/>
      <c r="U113" s="3"/>
    </row>
    <row r="114" spans="1:21" ht="20.100000000000001" customHeight="1" x14ac:dyDescent="0.25">
      <c r="A114" s="55" t="s">
        <v>364</v>
      </c>
      <c r="B114" s="3" t="s">
        <v>365</v>
      </c>
      <c r="C114" s="5" t="s">
        <v>8</v>
      </c>
      <c r="D114" s="8" t="s">
        <v>29</v>
      </c>
      <c r="E114" s="3" t="s">
        <v>173</v>
      </c>
      <c r="F114" s="49" t="s">
        <v>184</v>
      </c>
      <c r="G114" s="46">
        <f>VLOOKUP(A114,'Extraction 10avr23'!$A$1:$J$264,5,FALSE)</f>
        <v>40454</v>
      </c>
      <c r="H114" s="34" t="s">
        <v>77</v>
      </c>
      <c r="I114" s="3" t="s">
        <v>78</v>
      </c>
      <c r="J114" s="3"/>
      <c r="K114" s="3"/>
      <c r="L114" s="3"/>
      <c r="M114" s="44"/>
      <c r="N114" s="45"/>
      <c r="O114" s="1"/>
      <c r="P114" s="1"/>
      <c r="Q114" s="53"/>
      <c r="R114" s="53"/>
      <c r="S114" s="1"/>
      <c r="T114" s="3"/>
      <c r="U114" s="3"/>
    </row>
    <row r="115" spans="1:21" ht="20.100000000000001" customHeight="1" x14ac:dyDescent="0.25">
      <c r="A115" s="55" t="s">
        <v>366</v>
      </c>
      <c r="B115" s="3" t="s">
        <v>367</v>
      </c>
      <c r="C115" s="5" t="s">
        <v>8</v>
      </c>
      <c r="D115" s="8" t="s">
        <v>29</v>
      </c>
      <c r="E115" s="3" t="s">
        <v>177</v>
      </c>
      <c r="F115" s="49" t="s">
        <v>88</v>
      </c>
      <c r="G115" s="46">
        <f>VLOOKUP(A115,'Extraction 10avr23'!$A$1:$J$264,5,FALSE)</f>
        <v>40067</v>
      </c>
      <c r="H115" s="34" t="s">
        <v>77</v>
      </c>
      <c r="I115" s="3" t="s">
        <v>78</v>
      </c>
      <c r="J115" s="3"/>
      <c r="K115" s="3"/>
      <c r="L115" s="3"/>
      <c r="M115" s="44"/>
      <c r="N115" s="45"/>
      <c r="O115" s="1"/>
      <c r="P115" s="1"/>
      <c r="Q115" s="53"/>
      <c r="R115" s="53"/>
      <c r="S115" s="1"/>
      <c r="T115" s="3"/>
      <c r="U115" s="3"/>
    </row>
    <row r="116" spans="1:21" ht="20.100000000000001" customHeight="1" x14ac:dyDescent="0.25">
      <c r="A116" s="55" t="s">
        <v>368</v>
      </c>
      <c r="B116" s="3" t="s">
        <v>369</v>
      </c>
      <c r="C116" s="5" t="s">
        <v>80</v>
      </c>
      <c r="D116" s="8" t="s">
        <v>29</v>
      </c>
      <c r="E116" s="3" t="s">
        <v>173</v>
      </c>
      <c r="F116" s="49" t="s">
        <v>21</v>
      </c>
      <c r="G116" s="46">
        <f>VLOOKUP(A116,'Extraction 10avr23'!$A$1:$J$264,5,FALSE)</f>
        <v>40496</v>
      </c>
      <c r="H116" s="34" t="s">
        <v>82</v>
      </c>
      <c r="I116" s="3" t="s">
        <v>83</v>
      </c>
      <c r="J116" s="3" t="s">
        <v>79</v>
      </c>
      <c r="K116" s="3"/>
      <c r="L116" s="3"/>
      <c r="M116" s="44"/>
      <c r="N116" s="45"/>
      <c r="O116" s="1"/>
      <c r="P116" s="1"/>
      <c r="Q116" s="53"/>
      <c r="R116" s="53"/>
      <c r="S116" s="1"/>
      <c r="T116" s="3"/>
      <c r="U116" s="3"/>
    </row>
    <row r="117" spans="1:21" ht="20.100000000000001" customHeight="1" x14ac:dyDescent="0.25">
      <c r="A117" s="55" t="s">
        <v>370</v>
      </c>
      <c r="B117" s="3" t="s">
        <v>371</v>
      </c>
      <c r="C117" s="5" t="s">
        <v>80</v>
      </c>
      <c r="D117" s="8" t="s">
        <v>29</v>
      </c>
      <c r="E117" s="3" t="s">
        <v>173</v>
      </c>
      <c r="F117" s="49" t="s">
        <v>88</v>
      </c>
      <c r="G117" s="46">
        <f>VLOOKUP(A117,'Extraction 10avr23'!$A$1:$J$264,5,FALSE)</f>
        <v>40505</v>
      </c>
      <c r="H117" s="34" t="s">
        <v>77</v>
      </c>
      <c r="I117" s="3" t="s">
        <v>78</v>
      </c>
      <c r="J117" s="3"/>
      <c r="K117" s="3" t="s">
        <v>372</v>
      </c>
      <c r="L117" s="3"/>
      <c r="M117" s="44"/>
      <c r="N117" s="45"/>
      <c r="O117" s="1"/>
      <c r="P117" s="1"/>
      <c r="Q117" s="53"/>
      <c r="R117" s="53"/>
      <c r="S117" s="1"/>
      <c r="T117" s="3"/>
      <c r="U117" s="3"/>
    </row>
    <row r="118" spans="1:21" ht="20.100000000000001" customHeight="1" x14ac:dyDescent="0.25">
      <c r="A118" s="55" t="s">
        <v>373</v>
      </c>
      <c r="B118" s="3" t="s">
        <v>374</v>
      </c>
      <c r="C118" s="4" t="s">
        <v>8</v>
      </c>
      <c r="D118" s="8" t="s">
        <v>29</v>
      </c>
      <c r="E118" s="3" t="s">
        <v>173</v>
      </c>
      <c r="F118" s="49" t="s">
        <v>17</v>
      </c>
      <c r="G118" s="46">
        <f>VLOOKUP(A118,'Extraction 10avr23'!$A$1:$J$264,5,FALSE)</f>
        <v>40469</v>
      </c>
      <c r="H118" s="34" t="s">
        <v>77</v>
      </c>
      <c r="I118" s="3" t="s">
        <v>78</v>
      </c>
      <c r="J118" s="3"/>
      <c r="K118" s="3"/>
      <c r="L118" s="3"/>
      <c r="M118" s="44"/>
      <c r="N118" s="45"/>
      <c r="O118" s="1"/>
      <c r="P118" s="1"/>
      <c r="Q118" s="53"/>
      <c r="R118" s="53"/>
      <c r="S118" s="1"/>
      <c r="T118" s="3"/>
      <c r="U118" s="3"/>
    </row>
    <row r="119" spans="1:21" ht="20.100000000000001" customHeight="1" x14ac:dyDescent="0.25">
      <c r="A119" s="55" t="s">
        <v>375</v>
      </c>
      <c r="B119" s="3" t="s">
        <v>145</v>
      </c>
      <c r="C119" s="5" t="s">
        <v>80</v>
      </c>
      <c r="D119" s="8" t="s">
        <v>29</v>
      </c>
      <c r="E119" s="3" t="s">
        <v>173</v>
      </c>
      <c r="F119" s="49" t="s">
        <v>22</v>
      </c>
      <c r="G119" s="46">
        <f>VLOOKUP(A119,'Extraction 10avr23'!$A$1:$J$264,5,FALSE)</f>
        <v>40342</v>
      </c>
      <c r="H119" s="34" t="s">
        <v>82</v>
      </c>
      <c r="I119" s="3" t="s">
        <v>83</v>
      </c>
      <c r="J119" s="3" t="s">
        <v>79</v>
      </c>
      <c r="K119" s="3" t="s">
        <v>376</v>
      </c>
      <c r="L119" s="3"/>
      <c r="M119" s="44"/>
      <c r="N119" s="45"/>
      <c r="O119" s="1"/>
      <c r="P119" s="1"/>
      <c r="Q119" s="53"/>
      <c r="R119" s="53"/>
      <c r="S119" s="1"/>
      <c r="T119" s="3"/>
      <c r="U119" s="3"/>
    </row>
    <row r="120" spans="1:21" ht="20.100000000000001" customHeight="1" x14ac:dyDescent="0.25">
      <c r="A120" s="55" t="s">
        <v>377</v>
      </c>
      <c r="B120" s="3" t="s">
        <v>149</v>
      </c>
      <c r="C120" s="5" t="s">
        <v>80</v>
      </c>
      <c r="D120" s="8" t="s">
        <v>29</v>
      </c>
      <c r="E120" s="3" t="s">
        <v>177</v>
      </c>
      <c r="F120" s="49" t="s">
        <v>23</v>
      </c>
      <c r="G120" s="46">
        <f>VLOOKUP(A120,'Extraction 10avr23'!$A$1:$J$264,5,FALSE)</f>
        <v>40021</v>
      </c>
      <c r="H120" s="34" t="s">
        <v>77</v>
      </c>
      <c r="I120" s="3" t="s">
        <v>78</v>
      </c>
      <c r="J120" s="3"/>
      <c r="K120" s="3"/>
      <c r="L120" s="3"/>
      <c r="M120" s="44"/>
      <c r="N120" s="45"/>
      <c r="O120" s="1"/>
      <c r="P120" s="1"/>
      <c r="Q120" s="53"/>
      <c r="R120" s="53"/>
      <c r="S120" s="1"/>
      <c r="T120" s="3"/>
      <c r="U120" s="3"/>
    </row>
    <row r="121" spans="1:21" ht="20.100000000000001" customHeight="1" x14ac:dyDescent="0.25">
      <c r="A121" s="55" t="s">
        <v>378</v>
      </c>
      <c r="B121" s="3" t="s">
        <v>379</v>
      </c>
      <c r="C121" s="4" t="s">
        <v>80</v>
      </c>
      <c r="D121" s="8" t="s">
        <v>29</v>
      </c>
      <c r="E121" s="3" t="s">
        <v>173</v>
      </c>
      <c r="F121" s="49" t="s">
        <v>23</v>
      </c>
      <c r="G121" s="46">
        <f>VLOOKUP(A121,'Extraction 10avr23'!$A$1:$J$264,5,FALSE)</f>
        <v>40411</v>
      </c>
      <c r="H121" s="34" t="s">
        <v>77</v>
      </c>
      <c r="I121" s="3" t="s">
        <v>78</v>
      </c>
      <c r="J121" s="3"/>
      <c r="K121" s="3" t="s">
        <v>275</v>
      </c>
      <c r="L121" s="3"/>
      <c r="M121" s="44"/>
      <c r="N121" s="45"/>
      <c r="O121" s="1"/>
      <c r="P121" s="1"/>
      <c r="Q121" s="53"/>
      <c r="R121" s="53"/>
      <c r="S121" s="1"/>
      <c r="T121" s="3"/>
      <c r="U121" s="3"/>
    </row>
    <row r="122" spans="1:21" ht="20.100000000000001" customHeight="1" x14ac:dyDescent="0.25">
      <c r="A122" s="55" t="s">
        <v>380</v>
      </c>
      <c r="B122" s="3" t="s">
        <v>381</v>
      </c>
      <c r="C122" s="5" t="s">
        <v>80</v>
      </c>
      <c r="D122" s="8" t="s">
        <v>29</v>
      </c>
      <c r="E122" s="3" t="s">
        <v>173</v>
      </c>
      <c r="F122" s="49" t="s">
        <v>37</v>
      </c>
      <c r="G122" s="46">
        <f>VLOOKUP(A122,'Extraction 10avr23'!$A$1:$J$264,5,FALSE)</f>
        <v>40516</v>
      </c>
      <c r="H122" s="34" t="s">
        <v>77</v>
      </c>
      <c r="I122" s="3" t="s">
        <v>78</v>
      </c>
      <c r="J122" s="3"/>
      <c r="K122" s="3" t="s">
        <v>101</v>
      </c>
      <c r="L122" s="3"/>
      <c r="M122" s="44"/>
      <c r="N122" s="45"/>
      <c r="O122" s="1"/>
      <c r="P122" s="1"/>
      <c r="Q122" s="53"/>
      <c r="R122" s="53"/>
      <c r="S122" s="1"/>
      <c r="T122" s="3"/>
      <c r="U122" s="3"/>
    </row>
    <row r="123" spans="1:21" ht="20.100000000000001" customHeight="1" x14ac:dyDescent="0.25">
      <c r="A123" s="55" t="s">
        <v>382</v>
      </c>
      <c r="B123" s="3" t="s">
        <v>383</v>
      </c>
      <c r="C123" s="4" t="s">
        <v>80</v>
      </c>
      <c r="D123" s="8" t="s">
        <v>29</v>
      </c>
      <c r="E123" s="3" t="s">
        <v>177</v>
      </c>
      <c r="F123" s="49" t="s">
        <v>184</v>
      </c>
      <c r="G123" s="46">
        <f>VLOOKUP(A123,'Extraction 10avr23'!$A$1:$J$264,5,FALSE)</f>
        <v>40229</v>
      </c>
      <c r="H123" s="34" t="s">
        <v>77</v>
      </c>
      <c r="I123" s="3" t="s">
        <v>78</v>
      </c>
      <c r="J123" s="3"/>
      <c r="K123" s="3" t="s">
        <v>275</v>
      </c>
      <c r="L123" s="3"/>
      <c r="M123" s="44"/>
      <c r="N123" s="45"/>
      <c r="O123" s="1"/>
      <c r="P123" s="1"/>
      <c r="Q123" s="53"/>
      <c r="R123" s="53"/>
      <c r="S123" s="1"/>
      <c r="T123" s="3"/>
      <c r="U123" s="3"/>
    </row>
    <row r="124" spans="1:21" ht="20.100000000000001" customHeight="1" x14ac:dyDescent="0.25">
      <c r="A124" s="55" t="s">
        <v>384</v>
      </c>
      <c r="B124" s="3" t="s">
        <v>13</v>
      </c>
      <c r="C124" s="5" t="s">
        <v>80</v>
      </c>
      <c r="D124" s="8" t="s">
        <v>29</v>
      </c>
      <c r="E124" s="3" t="s">
        <v>177</v>
      </c>
      <c r="F124" s="49" t="s">
        <v>88</v>
      </c>
      <c r="G124" s="46">
        <f>VLOOKUP(A124,'Extraction 10avr23'!$A$1:$J$264,5,FALSE)</f>
        <v>40230</v>
      </c>
      <c r="H124" s="34" t="s">
        <v>77</v>
      </c>
      <c r="I124" s="3" t="s">
        <v>78</v>
      </c>
      <c r="J124" s="3"/>
      <c r="K124" s="3"/>
      <c r="L124" s="3"/>
      <c r="M124" s="44"/>
      <c r="N124" s="45"/>
      <c r="O124" s="1"/>
      <c r="P124" s="1"/>
      <c r="Q124" s="53"/>
      <c r="R124" s="53"/>
      <c r="S124" s="1"/>
      <c r="T124" s="3"/>
      <c r="U124" s="3"/>
    </row>
    <row r="125" spans="1:21" ht="20.100000000000001" customHeight="1" x14ac:dyDescent="0.25">
      <c r="A125" s="55" t="s">
        <v>385</v>
      </c>
      <c r="B125" s="3" t="s">
        <v>106</v>
      </c>
      <c r="C125" s="5" t="s">
        <v>8</v>
      </c>
      <c r="D125" s="8" t="s">
        <v>29</v>
      </c>
      <c r="E125" s="3" t="s">
        <v>173</v>
      </c>
      <c r="F125" s="49" t="s">
        <v>88</v>
      </c>
      <c r="G125" s="46">
        <f>VLOOKUP(A125,'Extraction 10avr23'!$A$1:$J$264,5,FALSE)</f>
        <v>40408</v>
      </c>
      <c r="H125" s="34" t="s">
        <v>77</v>
      </c>
      <c r="I125" s="3" t="s">
        <v>78</v>
      </c>
      <c r="J125" s="3"/>
      <c r="K125" s="3"/>
      <c r="L125" s="3"/>
      <c r="M125" s="44"/>
      <c r="N125" s="45"/>
      <c r="O125" s="1"/>
      <c r="P125" s="1"/>
      <c r="Q125" s="53"/>
      <c r="R125" s="53"/>
      <c r="S125" s="1"/>
      <c r="T125" s="3"/>
      <c r="U125" s="3"/>
    </row>
    <row r="126" spans="1:21" ht="20.100000000000001" customHeight="1" x14ac:dyDescent="0.25">
      <c r="A126" s="55" t="s">
        <v>386</v>
      </c>
      <c r="B126" s="3" t="s">
        <v>387</v>
      </c>
      <c r="C126" s="4" t="s">
        <v>8</v>
      </c>
      <c r="D126" s="8" t="s">
        <v>29</v>
      </c>
      <c r="E126" s="3" t="s">
        <v>173</v>
      </c>
      <c r="F126" s="49" t="s">
        <v>21</v>
      </c>
      <c r="G126" s="46">
        <f>VLOOKUP(A126,'Extraction 10avr23'!$A$1:$J$264,5,FALSE)</f>
        <v>40498</v>
      </c>
      <c r="H126" s="34" t="s">
        <v>82</v>
      </c>
      <c r="I126" s="3" t="s">
        <v>83</v>
      </c>
      <c r="J126" s="3" t="s">
        <v>79</v>
      </c>
      <c r="K126" s="3"/>
      <c r="L126" s="3"/>
      <c r="M126" s="44"/>
      <c r="N126" s="45"/>
      <c r="O126" s="1"/>
      <c r="P126" s="1"/>
      <c r="Q126" s="53"/>
      <c r="R126" s="53"/>
      <c r="S126" s="1"/>
      <c r="T126" s="3"/>
      <c r="U126" s="3"/>
    </row>
    <row r="127" spans="1:21" ht="20.100000000000001" customHeight="1" x14ac:dyDescent="0.25">
      <c r="A127" s="55" t="s">
        <v>127</v>
      </c>
      <c r="B127" s="3" t="s">
        <v>389</v>
      </c>
      <c r="C127" s="5" t="s">
        <v>80</v>
      </c>
      <c r="D127" s="8" t="s">
        <v>29</v>
      </c>
      <c r="E127" s="3" t="s">
        <v>173</v>
      </c>
      <c r="F127" s="49" t="s">
        <v>37</v>
      </c>
      <c r="G127" s="46">
        <f>VLOOKUP(A127,'Extraction 10avr23'!$A$1:$J$264,5,FALSE)</f>
        <v>40496</v>
      </c>
      <c r="H127" s="34" t="s">
        <v>77</v>
      </c>
      <c r="I127" s="3" t="s">
        <v>78</v>
      </c>
      <c r="J127" s="3"/>
      <c r="K127" s="3" t="s">
        <v>101</v>
      </c>
      <c r="L127" s="3"/>
      <c r="M127" s="44"/>
      <c r="N127" s="45"/>
      <c r="O127" s="1"/>
      <c r="P127" s="1"/>
      <c r="Q127" s="53"/>
      <c r="R127" s="53"/>
      <c r="S127" s="1"/>
      <c r="T127" s="3"/>
      <c r="U127" s="3"/>
    </row>
    <row r="128" spans="1:21" ht="20.100000000000001" customHeight="1" x14ac:dyDescent="0.25">
      <c r="A128" s="55" t="s">
        <v>390</v>
      </c>
      <c r="B128" s="3" t="s">
        <v>391</v>
      </c>
      <c r="C128" s="5" t="s">
        <v>80</v>
      </c>
      <c r="D128" s="8" t="s">
        <v>29</v>
      </c>
      <c r="E128" s="3" t="s">
        <v>173</v>
      </c>
      <c r="F128" s="49" t="s">
        <v>21</v>
      </c>
      <c r="G128" s="46">
        <f>VLOOKUP(A128,'Extraction 10avr23'!$A$1:$J$264,5,FALSE)</f>
        <v>40407</v>
      </c>
      <c r="H128" s="34" t="s">
        <v>82</v>
      </c>
      <c r="I128" s="3" t="s">
        <v>83</v>
      </c>
      <c r="J128" s="3"/>
      <c r="K128" s="3"/>
      <c r="L128" s="3"/>
      <c r="M128" s="44"/>
      <c r="N128" s="45"/>
      <c r="O128" s="1"/>
      <c r="P128" s="1"/>
      <c r="Q128" s="53"/>
      <c r="R128" s="53"/>
      <c r="S128" s="1"/>
      <c r="T128" s="3"/>
      <c r="U128" s="3"/>
    </row>
    <row r="129" spans="1:22" ht="20.100000000000001" customHeight="1" x14ac:dyDescent="0.25">
      <c r="A129" s="55" t="s">
        <v>392</v>
      </c>
      <c r="B129" s="3" t="s">
        <v>105</v>
      </c>
      <c r="C129" s="4" t="s">
        <v>80</v>
      </c>
      <c r="D129" s="8" t="s">
        <v>29</v>
      </c>
      <c r="E129" s="3" t="s">
        <v>173</v>
      </c>
      <c r="F129" s="49" t="s">
        <v>23</v>
      </c>
      <c r="G129" s="46">
        <f>VLOOKUP(A129,'Extraction 10avr23'!$A$1:$J$264,5,FALSE)</f>
        <v>40522</v>
      </c>
      <c r="H129" s="34" t="s">
        <v>77</v>
      </c>
      <c r="I129" s="3" t="s">
        <v>78</v>
      </c>
      <c r="J129" s="3"/>
      <c r="K129" s="3" t="s">
        <v>272</v>
      </c>
      <c r="L129" s="3"/>
      <c r="M129" s="44"/>
      <c r="N129" s="45"/>
      <c r="O129" s="1"/>
      <c r="P129" s="1"/>
      <c r="Q129" s="53"/>
      <c r="R129" s="53"/>
      <c r="S129" s="1"/>
      <c r="T129" s="3"/>
      <c r="U129" s="3"/>
    </row>
    <row r="130" spans="1:22" ht="20.100000000000001" customHeight="1" x14ac:dyDescent="0.25">
      <c r="A130" s="55" t="s">
        <v>128</v>
      </c>
      <c r="B130" s="3" t="s">
        <v>393</v>
      </c>
      <c r="C130" s="5" t="s">
        <v>8</v>
      </c>
      <c r="D130" s="8" t="s">
        <v>29</v>
      </c>
      <c r="E130" s="3" t="s">
        <v>177</v>
      </c>
      <c r="F130" s="49" t="s">
        <v>17</v>
      </c>
      <c r="G130" s="46">
        <f>VLOOKUP(A130,'Extraction 10avr23'!$A$1:$J$264,5,FALSE)</f>
        <v>40210</v>
      </c>
      <c r="H130" s="34" t="s">
        <v>77</v>
      </c>
      <c r="I130" s="3" t="s">
        <v>92</v>
      </c>
      <c r="J130" s="3"/>
      <c r="K130" s="3"/>
      <c r="L130" s="3"/>
      <c r="M130" s="44"/>
      <c r="N130" s="45"/>
      <c r="O130" s="1"/>
      <c r="P130" s="1"/>
      <c r="Q130" s="53"/>
      <c r="R130" s="53"/>
      <c r="S130" s="1"/>
      <c r="T130" s="3"/>
      <c r="U130" s="3"/>
    </row>
    <row r="131" spans="1:22" ht="20.100000000000001" customHeight="1" x14ac:dyDescent="0.25">
      <c r="A131" s="55" t="s">
        <v>394</v>
      </c>
      <c r="B131" s="3" t="s">
        <v>395</v>
      </c>
      <c r="C131" s="4" t="s">
        <v>8</v>
      </c>
      <c r="D131" s="8" t="s">
        <v>29</v>
      </c>
      <c r="E131" s="3" t="s">
        <v>177</v>
      </c>
      <c r="F131" s="49" t="s">
        <v>37</v>
      </c>
      <c r="G131" s="46">
        <f>VLOOKUP(A131,'Extraction 10avr23'!$A$1:$J$264,5,FALSE)</f>
        <v>40115</v>
      </c>
      <c r="H131" s="34" t="s">
        <v>77</v>
      </c>
      <c r="I131" s="3" t="s">
        <v>78</v>
      </c>
      <c r="J131" s="3"/>
      <c r="K131" s="3" t="s">
        <v>84</v>
      </c>
      <c r="L131" s="3"/>
      <c r="M131" s="44"/>
      <c r="N131" s="45"/>
      <c r="O131" s="1"/>
      <c r="P131" s="1"/>
      <c r="Q131" s="53"/>
      <c r="R131" s="53"/>
      <c r="S131" s="1"/>
      <c r="T131" s="3"/>
      <c r="U131" s="3"/>
    </row>
    <row r="132" spans="1:22" ht="20.100000000000001" customHeight="1" x14ac:dyDescent="0.25">
      <c r="A132" s="55" t="s">
        <v>396</v>
      </c>
      <c r="B132" s="3" t="s">
        <v>138</v>
      </c>
      <c r="C132" s="5" t="s">
        <v>8</v>
      </c>
      <c r="D132" s="8" t="s">
        <v>29</v>
      </c>
      <c r="E132" s="3" t="s">
        <v>173</v>
      </c>
      <c r="F132" s="49" t="s">
        <v>16</v>
      </c>
      <c r="G132" s="46">
        <f>VLOOKUP(A132,'Extraction 10avr23'!$A$1:$J$264,5,FALSE)</f>
        <v>40445</v>
      </c>
      <c r="H132" s="34" t="s">
        <v>77</v>
      </c>
      <c r="I132" s="3" t="s">
        <v>92</v>
      </c>
      <c r="J132" s="3"/>
      <c r="K132" s="3"/>
      <c r="L132" s="3"/>
      <c r="M132" s="44"/>
      <c r="N132" s="45"/>
      <c r="O132" s="1"/>
      <c r="P132" s="1"/>
      <c r="Q132" s="53"/>
      <c r="R132" s="53"/>
      <c r="S132" s="1"/>
      <c r="T132" s="3"/>
      <c r="U132" s="3"/>
    </row>
    <row r="133" spans="1:22" ht="20.100000000000001" customHeight="1" x14ac:dyDescent="0.25">
      <c r="A133" s="55" t="s">
        <v>397</v>
      </c>
      <c r="B133" s="3" t="s">
        <v>322</v>
      </c>
      <c r="C133" s="4" t="s">
        <v>8</v>
      </c>
      <c r="D133" s="8" t="s">
        <v>29</v>
      </c>
      <c r="E133" s="3" t="s">
        <v>173</v>
      </c>
      <c r="F133" s="49" t="s">
        <v>16</v>
      </c>
      <c r="G133" s="46">
        <f>VLOOKUP(A133,'Extraction 10avr23'!$A$1:$J$264,5,FALSE)</f>
        <v>40416</v>
      </c>
      <c r="H133" s="34" t="s">
        <v>77</v>
      </c>
      <c r="I133" s="3" t="s">
        <v>92</v>
      </c>
      <c r="J133" s="3"/>
      <c r="K133" s="3"/>
      <c r="L133" s="3"/>
      <c r="M133" s="44"/>
      <c r="N133" s="45"/>
      <c r="O133" s="1"/>
      <c r="P133" s="1"/>
      <c r="Q133" s="53"/>
      <c r="R133" s="53"/>
      <c r="S133" s="1"/>
      <c r="T133" s="3"/>
      <c r="U133" s="3"/>
    </row>
    <row r="134" spans="1:22" ht="20.100000000000001" customHeight="1" x14ac:dyDescent="0.25">
      <c r="A134" s="55" t="s">
        <v>398</v>
      </c>
      <c r="B134" s="3" t="s">
        <v>399</v>
      </c>
      <c r="C134" s="4" t="s">
        <v>8</v>
      </c>
      <c r="D134" s="8" t="s">
        <v>29</v>
      </c>
      <c r="E134" s="3" t="s">
        <v>173</v>
      </c>
      <c r="F134" s="49" t="s">
        <v>88</v>
      </c>
      <c r="G134" s="46">
        <f>VLOOKUP(A134,'Extraction 10avr23'!$A$1:$J$264,5,FALSE)</f>
        <v>40338</v>
      </c>
      <c r="H134" s="34" t="s">
        <v>77</v>
      </c>
      <c r="I134" s="3" t="s">
        <v>78</v>
      </c>
      <c r="J134" s="3"/>
      <c r="K134" s="3"/>
      <c r="L134" s="3"/>
      <c r="M134" s="44"/>
      <c r="N134" s="45"/>
      <c r="O134" s="1"/>
      <c r="P134" s="1"/>
      <c r="Q134" s="53"/>
      <c r="R134" s="53"/>
      <c r="S134" s="1"/>
      <c r="T134" s="3"/>
      <c r="U134" s="3"/>
    </row>
    <row r="135" spans="1:22" ht="20.100000000000001" customHeight="1" x14ac:dyDescent="0.25">
      <c r="A135" s="55" t="s">
        <v>400</v>
      </c>
      <c r="B135" s="3" t="s">
        <v>401</v>
      </c>
      <c r="C135" s="5" t="s">
        <v>8</v>
      </c>
      <c r="D135" s="8" t="s">
        <v>29</v>
      </c>
      <c r="E135" s="3" t="s">
        <v>173</v>
      </c>
      <c r="F135" s="49" t="s">
        <v>18</v>
      </c>
      <c r="G135" s="46">
        <f>VLOOKUP(A135,'Extraction 10avr23'!$A$1:$J$264,5,FALSE)</f>
        <v>40280</v>
      </c>
      <c r="H135" s="34" t="s">
        <v>77</v>
      </c>
      <c r="I135" s="3" t="s">
        <v>78</v>
      </c>
      <c r="J135" s="3" t="s">
        <v>79</v>
      </c>
      <c r="K135" s="3"/>
      <c r="L135" s="3"/>
      <c r="M135" s="44"/>
      <c r="N135" s="45"/>
      <c r="O135" s="1"/>
      <c r="P135" s="1"/>
      <c r="Q135" s="53"/>
      <c r="R135" s="53"/>
      <c r="S135" s="1"/>
      <c r="T135" s="3"/>
      <c r="U135" s="3"/>
    </row>
    <row r="136" spans="1:22" ht="20.100000000000001" customHeight="1" x14ac:dyDescent="0.25">
      <c r="A136" s="55" t="s">
        <v>402</v>
      </c>
      <c r="B136" s="3" t="s">
        <v>13</v>
      </c>
      <c r="C136" s="5" t="s">
        <v>80</v>
      </c>
      <c r="D136" s="8" t="s">
        <v>29</v>
      </c>
      <c r="E136" s="3" t="s">
        <v>173</v>
      </c>
      <c r="F136" s="49" t="s">
        <v>16</v>
      </c>
      <c r="G136" s="46">
        <f>VLOOKUP(A136,'Extraction 10avr23'!$A$1:$J$264,5,FALSE)</f>
        <v>40400</v>
      </c>
      <c r="H136" s="34" t="s">
        <v>77</v>
      </c>
      <c r="I136" s="3" t="s">
        <v>92</v>
      </c>
      <c r="J136" s="3"/>
      <c r="K136" s="3" t="s">
        <v>272</v>
      </c>
      <c r="L136" s="3"/>
      <c r="M136" s="44"/>
      <c r="N136" s="45"/>
      <c r="O136" s="1"/>
      <c r="P136" s="1"/>
      <c r="Q136" s="53"/>
      <c r="R136" s="53"/>
      <c r="S136" s="1"/>
      <c r="T136" s="3"/>
      <c r="U136" s="3"/>
    </row>
    <row r="137" spans="1:22" ht="20.100000000000001" customHeight="1" x14ac:dyDescent="0.25">
      <c r="A137" s="55" t="s">
        <v>403</v>
      </c>
      <c r="B137" s="3" t="s">
        <v>294</v>
      </c>
      <c r="C137" s="5" t="s">
        <v>8</v>
      </c>
      <c r="D137" s="8" t="s">
        <v>29</v>
      </c>
      <c r="E137" s="3" t="s">
        <v>173</v>
      </c>
      <c r="F137" s="49" t="s">
        <v>88</v>
      </c>
      <c r="G137" s="46">
        <f>VLOOKUP(A137,'Extraction 10avr23'!$A$1:$J$264,5,FALSE)</f>
        <v>40329</v>
      </c>
      <c r="H137" s="34" t="s">
        <v>77</v>
      </c>
      <c r="I137" s="3" t="s">
        <v>78</v>
      </c>
      <c r="J137" s="3"/>
      <c r="K137" s="3"/>
      <c r="L137" s="3"/>
      <c r="M137" s="44"/>
      <c r="N137" s="45"/>
      <c r="O137" s="1"/>
      <c r="P137" s="1"/>
      <c r="Q137" s="53"/>
      <c r="R137" s="53"/>
      <c r="S137" s="1"/>
      <c r="T137" s="3"/>
      <c r="U137" s="3"/>
    </row>
    <row r="138" spans="1:22" ht="20.100000000000001" customHeight="1" x14ac:dyDescent="0.25">
      <c r="A138" s="55" t="s">
        <v>404</v>
      </c>
      <c r="B138" s="3" t="s">
        <v>405</v>
      </c>
      <c r="C138" s="4" t="s">
        <v>8</v>
      </c>
      <c r="D138" s="8" t="s">
        <v>29</v>
      </c>
      <c r="E138" s="3" t="s">
        <v>173</v>
      </c>
      <c r="F138" s="49" t="s">
        <v>17</v>
      </c>
      <c r="G138" s="46">
        <f>VLOOKUP(A138,'Extraction 10avr23'!$A$1:$J$264,5,FALSE)</f>
        <v>40499</v>
      </c>
      <c r="H138" s="34" t="s">
        <v>77</v>
      </c>
      <c r="I138" s="3" t="s">
        <v>92</v>
      </c>
      <c r="J138" s="3"/>
      <c r="K138" s="3"/>
      <c r="L138" s="3"/>
      <c r="M138" s="44"/>
      <c r="N138" s="45"/>
      <c r="O138" s="1"/>
      <c r="P138" s="1"/>
      <c r="Q138" s="53"/>
      <c r="R138" s="53"/>
      <c r="S138" s="1"/>
      <c r="T138" s="3"/>
      <c r="U138" s="3"/>
      <c r="V138" s="30"/>
    </row>
    <row r="139" spans="1:22" ht="20.100000000000001" customHeight="1" x14ac:dyDescent="0.25">
      <c r="A139" s="55" t="s">
        <v>406</v>
      </c>
      <c r="B139" s="3" t="s">
        <v>407</v>
      </c>
      <c r="C139" s="5" t="s">
        <v>80</v>
      </c>
      <c r="D139" s="8" t="s">
        <v>29</v>
      </c>
      <c r="E139" s="3" t="s">
        <v>177</v>
      </c>
      <c r="F139" s="49" t="s">
        <v>22</v>
      </c>
      <c r="G139" s="46">
        <f>VLOOKUP(A139,'Extraction 10avr23'!$A$1:$J$264,5,FALSE)</f>
        <v>40197</v>
      </c>
      <c r="H139" s="34" t="s">
        <v>82</v>
      </c>
      <c r="I139" s="3" t="s">
        <v>83</v>
      </c>
      <c r="J139" s="3"/>
      <c r="K139" s="3"/>
      <c r="L139" s="3"/>
      <c r="M139" s="44"/>
      <c r="N139" s="45"/>
      <c r="O139" s="1"/>
      <c r="P139" s="1"/>
      <c r="Q139" s="53"/>
      <c r="R139" s="53"/>
      <c r="S139" s="1"/>
      <c r="T139" s="3"/>
      <c r="U139" s="3"/>
    </row>
    <row r="140" spans="1:22" ht="20.100000000000001" customHeight="1" x14ac:dyDescent="0.25">
      <c r="A140" s="55" t="s">
        <v>408</v>
      </c>
      <c r="B140" s="3" t="s">
        <v>409</v>
      </c>
      <c r="C140" s="4" t="s">
        <v>8</v>
      </c>
      <c r="D140" s="8" t="s">
        <v>29</v>
      </c>
      <c r="E140" s="3" t="s">
        <v>173</v>
      </c>
      <c r="F140" s="49" t="s">
        <v>23</v>
      </c>
      <c r="G140" s="46">
        <f>VLOOKUP(A140,'Extraction 10avr23'!$A$1:$J$264,5,FALSE)</f>
        <v>40477</v>
      </c>
      <c r="H140" s="34" t="s">
        <v>77</v>
      </c>
      <c r="I140" s="3" t="s">
        <v>78</v>
      </c>
      <c r="J140" s="3"/>
      <c r="K140" s="3" t="s">
        <v>101</v>
      </c>
      <c r="L140" s="3"/>
      <c r="M140" s="44"/>
      <c r="N140" s="45"/>
      <c r="O140" s="1"/>
      <c r="P140" s="1"/>
      <c r="Q140" s="53"/>
      <c r="R140" s="53"/>
      <c r="S140" s="1"/>
      <c r="T140" s="3"/>
      <c r="U140" s="3"/>
    </row>
    <row r="141" spans="1:22" ht="20.100000000000001" customHeight="1" x14ac:dyDescent="0.25">
      <c r="A141" s="55" t="s">
        <v>410</v>
      </c>
      <c r="B141" s="3" t="s">
        <v>411</v>
      </c>
      <c r="C141" s="4" t="s">
        <v>8</v>
      </c>
      <c r="D141" s="8" t="s">
        <v>29</v>
      </c>
      <c r="E141" s="3" t="s">
        <v>173</v>
      </c>
      <c r="F141" s="49" t="s">
        <v>21</v>
      </c>
      <c r="G141" s="46">
        <f>VLOOKUP(A141,'Extraction 10avr23'!$A$1:$J$264,5,FALSE)</f>
        <v>40408</v>
      </c>
      <c r="H141" s="34" t="s">
        <v>82</v>
      </c>
      <c r="I141" s="3" t="s">
        <v>83</v>
      </c>
      <c r="J141" s="3" t="s">
        <v>79</v>
      </c>
      <c r="K141" s="3"/>
      <c r="L141" s="3"/>
      <c r="M141" s="44"/>
      <c r="N141" s="45"/>
      <c r="O141" s="1"/>
      <c r="P141" s="1"/>
      <c r="Q141" s="53"/>
      <c r="R141" s="53"/>
      <c r="S141" s="1"/>
      <c r="T141" s="3"/>
      <c r="U141" s="3"/>
    </row>
    <row r="142" spans="1:22" ht="20.100000000000001" customHeight="1" x14ac:dyDescent="0.25">
      <c r="A142" s="55" t="s">
        <v>412</v>
      </c>
      <c r="B142" s="3" t="s">
        <v>250</v>
      </c>
      <c r="C142" s="5" t="s">
        <v>8</v>
      </c>
      <c r="D142" s="8" t="s">
        <v>29</v>
      </c>
      <c r="E142" s="3" t="s">
        <v>177</v>
      </c>
      <c r="F142" s="49" t="s">
        <v>18</v>
      </c>
      <c r="G142" s="46">
        <f>VLOOKUP(A142,'Extraction 10avr23'!$A$1:$J$264,5,FALSE)</f>
        <v>39982</v>
      </c>
      <c r="H142" s="34" t="s">
        <v>77</v>
      </c>
      <c r="I142" s="3" t="s">
        <v>78</v>
      </c>
      <c r="J142" s="3" t="s">
        <v>79</v>
      </c>
      <c r="K142" s="3"/>
      <c r="L142" s="3"/>
      <c r="M142" s="44"/>
      <c r="N142" s="45"/>
      <c r="O142" s="1"/>
      <c r="P142" s="1"/>
      <c r="Q142" s="53"/>
      <c r="R142" s="53"/>
      <c r="S142" s="1"/>
      <c r="T142" s="3"/>
      <c r="U142" s="3"/>
    </row>
    <row r="143" spans="1:22" ht="20.100000000000001" customHeight="1" x14ac:dyDescent="0.25">
      <c r="A143" s="55" t="s">
        <v>413</v>
      </c>
      <c r="B143" s="3" t="s">
        <v>28</v>
      </c>
      <c r="C143" s="5" t="s">
        <v>80</v>
      </c>
      <c r="D143" s="8" t="s">
        <v>29</v>
      </c>
      <c r="E143" s="3" t="s">
        <v>173</v>
      </c>
      <c r="F143" s="49" t="s">
        <v>17</v>
      </c>
      <c r="G143" s="46">
        <f>VLOOKUP(A143,'Extraction 10avr23'!$A$1:$J$264,5,FALSE)</f>
        <v>40317</v>
      </c>
      <c r="H143" s="34" t="s">
        <v>77</v>
      </c>
      <c r="I143" s="3" t="s">
        <v>78</v>
      </c>
      <c r="J143" s="3" t="s">
        <v>79</v>
      </c>
      <c r="K143" s="3"/>
      <c r="L143" s="3"/>
      <c r="M143" s="44"/>
      <c r="N143" s="45"/>
      <c r="O143" s="1"/>
      <c r="P143" s="1"/>
      <c r="Q143" s="53"/>
      <c r="R143" s="53"/>
      <c r="S143" s="1"/>
      <c r="T143" s="3"/>
      <c r="U143" s="3"/>
    </row>
    <row r="144" spans="1:22" ht="20.100000000000001" customHeight="1" x14ac:dyDescent="0.25">
      <c r="A144" s="55" t="s">
        <v>414</v>
      </c>
      <c r="B144" s="3" t="s">
        <v>415</v>
      </c>
      <c r="C144" s="4" t="s">
        <v>80</v>
      </c>
      <c r="D144" s="8" t="s">
        <v>29</v>
      </c>
      <c r="E144" s="3" t="s">
        <v>173</v>
      </c>
      <c r="F144" s="49" t="s">
        <v>184</v>
      </c>
      <c r="G144" s="46">
        <f>VLOOKUP(A144,'Extraction 10avr23'!$A$1:$J$264,5,FALSE)</f>
        <v>40558</v>
      </c>
      <c r="H144" s="34" t="s">
        <v>77</v>
      </c>
      <c r="I144" s="3" t="s">
        <v>78</v>
      </c>
      <c r="J144" s="3"/>
      <c r="K144" s="3"/>
      <c r="L144" s="3"/>
      <c r="M144" s="44"/>
      <c r="N144" s="45"/>
      <c r="O144" s="1"/>
      <c r="P144" s="1"/>
      <c r="Q144" s="53"/>
      <c r="R144" s="53"/>
      <c r="S144" s="1"/>
      <c r="T144" s="3"/>
      <c r="U144" s="3"/>
    </row>
    <row r="145" spans="1:21" ht="20.100000000000001" customHeight="1" x14ac:dyDescent="0.25">
      <c r="A145" s="55" t="s">
        <v>416</v>
      </c>
      <c r="B145" s="3" t="s">
        <v>417</v>
      </c>
      <c r="C145" s="4" t="s">
        <v>8</v>
      </c>
      <c r="D145" s="8" t="s">
        <v>29</v>
      </c>
      <c r="E145" s="3" t="s">
        <v>173</v>
      </c>
      <c r="F145" s="49" t="s">
        <v>22</v>
      </c>
      <c r="G145" s="46">
        <f>VLOOKUP(A145,'Extraction 10avr23'!$A$1:$J$264,5,FALSE)</f>
        <v>40443</v>
      </c>
      <c r="H145" s="34" t="s">
        <v>82</v>
      </c>
      <c r="I145" s="3" t="s">
        <v>83</v>
      </c>
      <c r="J145" s="3"/>
      <c r="K145" s="3"/>
      <c r="L145" s="3"/>
      <c r="M145" s="44"/>
      <c r="N145" s="45"/>
      <c r="O145" s="1"/>
      <c r="P145" s="1"/>
      <c r="Q145" s="53"/>
      <c r="R145" s="53"/>
      <c r="S145" s="1"/>
      <c r="T145" s="3"/>
      <c r="U145" s="3"/>
    </row>
    <row r="146" spans="1:21" ht="20.100000000000001" customHeight="1" x14ac:dyDescent="0.25">
      <c r="A146" s="55" t="s">
        <v>418</v>
      </c>
      <c r="B146" s="3" t="s">
        <v>419</v>
      </c>
      <c r="C146" s="5" t="s">
        <v>80</v>
      </c>
      <c r="D146" s="8" t="s">
        <v>29</v>
      </c>
      <c r="E146" s="3" t="s">
        <v>173</v>
      </c>
      <c r="F146" s="49" t="s">
        <v>22</v>
      </c>
      <c r="G146" s="46">
        <f>VLOOKUP(A146,'Extraction 10avr23'!$A$1:$J$264,5,FALSE)</f>
        <v>40456</v>
      </c>
      <c r="H146" s="34" t="s">
        <v>82</v>
      </c>
      <c r="I146" s="3" t="s">
        <v>83</v>
      </c>
      <c r="J146" s="3" t="s">
        <v>79</v>
      </c>
      <c r="K146" s="3" t="s">
        <v>272</v>
      </c>
      <c r="L146" s="3"/>
      <c r="M146" s="44"/>
      <c r="N146" s="45"/>
      <c r="O146" s="1"/>
      <c r="P146" s="1"/>
      <c r="Q146" s="53"/>
      <c r="R146" s="53"/>
      <c r="S146" s="1"/>
      <c r="T146" s="3"/>
      <c r="U146" s="3"/>
    </row>
    <row r="147" spans="1:21" ht="20.100000000000001" customHeight="1" x14ac:dyDescent="0.25">
      <c r="A147" s="55" t="s">
        <v>420</v>
      </c>
      <c r="B147" s="3" t="s">
        <v>421</v>
      </c>
      <c r="C147" s="4" t="s">
        <v>8</v>
      </c>
      <c r="D147" s="8" t="s">
        <v>29</v>
      </c>
      <c r="E147" s="3" t="s">
        <v>177</v>
      </c>
      <c r="F147" s="49" t="s">
        <v>21</v>
      </c>
      <c r="G147" s="46">
        <f>VLOOKUP(A147,'Extraction 10avr23'!$A$1:$J$264,5,FALSE)</f>
        <v>40198</v>
      </c>
      <c r="H147" s="34" t="s">
        <v>82</v>
      </c>
      <c r="I147" s="3" t="s">
        <v>83</v>
      </c>
      <c r="J147" s="3"/>
      <c r="K147" s="3"/>
      <c r="L147" s="3"/>
      <c r="M147" s="44"/>
      <c r="N147" s="45"/>
      <c r="O147" s="1"/>
      <c r="P147" s="1"/>
      <c r="Q147" s="53"/>
      <c r="R147" s="53"/>
      <c r="S147" s="1"/>
      <c r="T147" s="3"/>
      <c r="U147" s="3"/>
    </row>
    <row r="148" spans="1:21" ht="20.100000000000001" customHeight="1" x14ac:dyDescent="0.25">
      <c r="A148" s="55" t="s">
        <v>422</v>
      </c>
      <c r="B148" s="3" t="s">
        <v>114</v>
      </c>
      <c r="C148" s="5" t="s">
        <v>8</v>
      </c>
      <c r="D148" s="8" t="s">
        <v>29</v>
      </c>
      <c r="E148" s="3" t="s">
        <v>173</v>
      </c>
      <c r="F148" s="49" t="s">
        <v>184</v>
      </c>
      <c r="G148" s="46">
        <f>VLOOKUP(A148,'Extraction 10avr23'!$A$1:$J$264,5,FALSE)</f>
        <v>40306</v>
      </c>
      <c r="H148" s="34" t="s">
        <v>77</v>
      </c>
      <c r="I148" s="3" t="s">
        <v>78</v>
      </c>
      <c r="J148" s="3"/>
      <c r="K148" s="3"/>
      <c r="L148" s="3"/>
      <c r="M148" s="44"/>
      <c r="N148" s="45"/>
      <c r="O148" s="1"/>
      <c r="P148" s="1"/>
      <c r="Q148" s="53"/>
      <c r="R148" s="53"/>
      <c r="S148" s="1"/>
      <c r="T148" s="3"/>
      <c r="U148" s="3"/>
    </row>
    <row r="149" spans="1:21" ht="20.100000000000001" customHeight="1" x14ac:dyDescent="0.25">
      <c r="A149" s="55" t="s">
        <v>423</v>
      </c>
      <c r="B149" s="3" t="s">
        <v>121</v>
      </c>
      <c r="C149" s="4" t="s">
        <v>80</v>
      </c>
      <c r="D149" s="8" t="s">
        <v>29</v>
      </c>
      <c r="E149" s="3" t="s">
        <v>173</v>
      </c>
      <c r="F149" s="49" t="s">
        <v>21</v>
      </c>
      <c r="G149" s="46">
        <f>VLOOKUP(A149,'Extraction 10avr23'!$A$1:$J$264,5,FALSE)</f>
        <v>40420</v>
      </c>
      <c r="H149" s="34" t="s">
        <v>82</v>
      </c>
      <c r="I149" s="3" t="s">
        <v>83</v>
      </c>
      <c r="J149" s="3"/>
      <c r="K149" s="3" t="s">
        <v>275</v>
      </c>
      <c r="L149" s="3"/>
      <c r="M149" s="44"/>
      <c r="N149" s="45"/>
      <c r="O149" s="1"/>
      <c r="P149" s="1"/>
      <c r="Q149" s="53"/>
      <c r="R149" s="53"/>
      <c r="S149" s="1"/>
      <c r="T149" s="3"/>
      <c r="U149" s="3"/>
    </row>
    <row r="150" spans="1:21" ht="20.100000000000001" customHeight="1" x14ac:dyDescent="0.25">
      <c r="A150" s="55" t="s">
        <v>424</v>
      </c>
      <c r="B150" s="3" t="s">
        <v>107</v>
      </c>
      <c r="C150" s="4" t="s">
        <v>8</v>
      </c>
      <c r="D150" s="8" t="s">
        <v>29</v>
      </c>
      <c r="E150" s="3" t="s">
        <v>173</v>
      </c>
      <c r="F150" s="49" t="s">
        <v>21</v>
      </c>
      <c r="G150" s="46">
        <f>VLOOKUP(A150,'Extraction 10avr23'!$A$1:$J$264,5,FALSE)</f>
        <v>40512</v>
      </c>
      <c r="H150" s="34" t="s">
        <v>82</v>
      </c>
      <c r="I150" s="3" t="s">
        <v>83</v>
      </c>
      <c r="J150" s="3" t="s">
        <v>79</v>
      </c>
      <c r="K150" s="3"/>
      <c r="L150" s="3"/>
      <c r="M150" s="44"/>
      <c r="N150" s="45"/>
      <c r="O150" s="1"/>
      <c r="P150" s="1"/>
      <c r="Q150" s="53"/>
      <c r="R150" s="53"/>
      <c r="S150" s="1"/>
      <c r="T150" s="3"/>
      <c r="U150" s="3"/>
    </row>
    <row r="151" spans="1:21" ht="20.100000000000001" customHeight="1" x14ac:dyDescent="0.25">
      <c r="A151" s="55" t="s">
        <v>425</v>
      </c>
      <c r="B151" s="3" t="s">
        <v>426</v>
      </c>
      <c r="C151" s="4" t="s">
        <v>80</v>
      </c>
      <c r="D151" s="8" t="s">
        <v>29</v>
      </c>
      <c r="E151" s="3" t="s">
        <v>173</v>
      </c>
      <c r="F151" s="49" t="s">
        <v>184</v>
      </c>
      <c r="G151" s="46">
        <f>VLOOKUP(A151,'Extraction 10avr23'!$A$1:$J$264,5,FALSE)</f>
        <v>40489</v>
      </c>
      <c r="H151" s="34" t="s">
        <v>77</v>
      </c>
      <c r="I151" s="3" t="s">
        <v>78</v>
      </c>
      <c r="J151" s="3"/>
      <c r="K151" s="3"/>
      <c r="L151" s="3"/>
      <c r="M151" s="44"/>
      <c r="N151" s="45"/>
      <c r="O151" s="1"/>
      <c r="P151" s="1"/>
      <c r="Q151" s="53"/>
      <c r="R151" s="53"/>
      <c r="S151" s="1"/>
      <c r="T151" s="3"/>
      <c r="U151" s="3"/>
    </row>
    <row r="152" spans="1:21" ht="20.100000000000001" customHeight="1" x14ac:dyDescent="0.25">
      <c r="A152" s="55" t="s">
        <v>427</v>
      </c>
      <c r="B152" s="3" t="s">
        <v>428</v>
      </c>
      <c r="C152" s="5" t="s">
        <v>8</v>
      </c>
      <c r="D152" s="8" t="s">
        <v>29</v>
      </c>
      <c r="E152" s="3" t="s">
        <v>173</v>
      </c>
      <c r="F152" s="49" t="s">
        <v>23</v>
      </c>
      <c r="G152" s="46">
        <f>VLOOKUP(A152,'Extraction 10avr23'!$A$1:$J$264,5,FALSE)</f>
        <v>40432</v>
      </c>
      <c r="H152" s="34" t="s">
        <v>77</v>
      </c>
      <c r="I152" s="3" t="s">
        <v>78</v>
      </c>
      <c r="J152" s="3"/>
      <c r="K152" s="3"/>
      <c r="L152" s="3"/>
      <c r="M152" s="44"/>
      <c r="N152" s="45"/>
      <c r="O152" s="1"/>
      <c r="P152" s="1"/>
      <c r="Q152" s="53"/>
      <c r="R152" s="53"/>
      <c r="S152" s="1"/>
      <c r="T152" s="3"/>
      <c r="U152" s="3"/>
    </row>
    <row r="153" spans="1:21" ht="20.100000000000001" customHeight="1" x14ac:dyDescent="0.25">
      <c r="A153" s="55" t="s">
        <v>429</v>
      </c>
      <c r="B153" s="3" t="s">
        <v>430</v>
      </c>
      <c r="C153" s="4" t="s">
        <v>80</v>
      </c>
      <c r="D153" s="8" t="s">
        <v>29</v>
      </c>
      <c r="E153" s="3" t="s">
        <v>173</v>
      </c>
      <c r="F153" s="49" t="s">
        <v>37</v>
      </c>
      <c r="G153" s="46">
        <f>VLOOKUP(A153,'Extraction 10avr23'!$A$1:$J$264,5,FALSE)</f>
        <v>40399</v>
      </c>
      <c r="H153" s="34" t="s">
        <v>77</v>
      </c>
      <c r="I153" s="3" t="s">
        <v>78</v>
      </c>
      <c r="J153" s="3"/>
      <c r="K153" s="3"/>
      <c r="L153" s="3"/>
      <c r="M153" s="44"/>
      <c r="N153" s="45"/>
      <c r="O153" s="1"/>
      <c r="P153" s="1"/>
      <c r="Q153" s="53"/>
      <c r="R153" s="53"/>
      <c r="S153" s="1"/>
      <c r="T153" s="3"/>
      <c r="U153" s="3"/>
    </row>
    <row r="154" spans="1:21" ht="20.100000000000001" customHeight="1" x14ac:dyDescent="0.25">
      <c r="A154" s="55" t="s">
        <v>431</v>
      </c>
      <c r="B154" s="3" t="s">
        <v>341</v>
      </c>
      <c r="C154" s="4" t="s">
        <v>80</v>
      </c>
      <c r="D154" s="8" t="s">
        <v>29</v>
      </c>
      <c r="E154" s="3" t="s">
        <v>173</v>
      </c>
      <c r="F154" s="49" t="s">
        <v>37</v>
      </c>
      <c r="G154" s="46">
        <f>VLOOKUP(A154,'Extraction 10avr23'!$A$1:$J$264,5,FALSE)</f>
        <v>40362</v>
      </c>
      <c r="H154" s="34" t="s">
        <v>77</v>
      </c>
      <c r="I154" s="3" t="s">
        <v>78</v>
      </c>
      <c r="J154" s="3"/>
      <c r="K154" s="3"/>
      <c r="L154" s="3"/>
      <c r="M154" s="44"/>
      <c r="N154" s="45"/>
      <c r="O154" s="1"/>
      <c r="P154" s="1"/>
      <c r="Q154" s="53"/>
      <c r="R154" s="53"/>
      <c r="S154" s="1"/>
      <c r="T154" s="3"/>
      <c r="U154" s="3"/>
    </row>
    <row r="155" spans="1:21" ht="20.100000000000001" customHeight="1" x14ac:dyDescent="0.25">
      <c r="A155" s="55" t="s">
        <v>432</v>
      </c>
      <c r="B155" s="3" t="s">
        <v>19</v>
      </c>
      <c r="C155" s="4" t="s">
        <v>8</v>
      </c>
      <c r="D155" s="8" t="s">
        <v>29</v>
      </c>
      <c r="E155" s="3" t="s">
        <v>173</v>
      </c>
      <c r="F155" s="49" t="s">
        <v>23</v>
      </c>
      <c r="G155" s="46">
        <f>VLOOKUP(A155,'Extraction 10avr23'!$A$1:$J$264,5,FALSE)</f>
        <v>40470</v>
      </c>
      <c r="H155" s="34" t="s">
        <v>77</v>
      </c>
      <c r="I155" s="3" t="s">
        <v>78</v>
      </c>
      <c r="J155" s="3"/>
      <c r="K155" s="3" t="s">
        <v>275</v>
      </c>
      <c r="L155" s="3"/>
      <c r="M155" s="44"/>
      <c r="N155" s="45"/>
      <c r="O155" s="1"/>
      <c r="P155" s="1"/>
      <c r="Q155" s="53"/>
      <c r="R155" s="53"/>
      <c r="S155" s="1"/>
      <c r="T155" s="3"/>
      <c r="U155" s="3"/>
    </row>
    <row r="156" spans="1:21" ht="20.100000000000001" customHeight="1" x14ac:dyDescent="0.25">
      <c r="A156" s="55" t="s">
        <v>432</v>
      </c>
      <c r="B156" s="3" t="s">
        <v>433</v>
      </c>
      <c r="C156" s="5" t="s">
        <v>8</v>
      </c>
      <c r="D156" s="8" t="s">
        <v>29</v>
      </c>
      <c r="E156" s="3" t="s">
        <v>177</v>
      </c>
      <c r="F156" s="49" t="s">
        <v>37</v>
      </c>
      <c r="G156" s="46">
        <f>VLOOKUP(A156,'Extraction 10avr23'!$A$1:$J$264,5,FALSE)</f>
        <v>40470</v>
      </c>
      <c r="H156" s="34" t="s">
        <v>77</v>
      </c>
      <c r="I156" s="3" t="s">
        <v>78</v>
      </c>
      <c r="J156" s="3"/>
      <c r="K156" s="3"/>
      <c r="L156" s="3"/>
      <c r="M156" s="44"/>
      <c r="N156" s="45"/>
      <c r="O156" s="1"/>
      <c r="P156" s="1"/>
      <c r="Q156" s="53"/>
      <c r="R156" s="53"/>
      <c r="S156" s="1"/>
      <c r="T156" s="3"/>
      <c r="U156" s="3"/>
    </row>
    <row r="157" spans="1:21" ht="20.100000000000001" customHeight="1" x14ac:dyDescent="0.25">
      <c r="A157" s="55" t="s">
        <v>434</v>
      </c>
      <c r="B157" s="3" t="s">
        <v>435</v>
      </c>
      <c r="C157" s="4" t="s">
        <v>8</v>
      </c>
      <c r="D157" s="8" t="s">
        <v>29</v>
      </c>
      <c r="E157" s="3" t="s">
        <v>173</v>
      </c>
      <c r="F157" s="49" t="s">
        <v>184</v>
      </c>
      <c r="G157" s="46">
        <f>VLOOKUP(A157,'Extraction 10avr23'!$A$1:$J$264,5,FALSE)</f>
        <v>40469</v>
      </c>
      <c r="H157" s="34" t="s">
        <v>77</v>
      </c>
      <c r="I157" s="3" t="s">
        <v>78</v>
      </c>
      <c r="J157" s="3"/>
      <c r="K157" s="3"/>
      <c r="L157" s="3"/>
      <c r="M157" s="44"/>
      <c r="N157" s="45"/>
      <c r="O157" s="1"/>
      <c r="P157" s="1"/>
      <c r="Q157" s="53"/>
      <c r="R157" s="53"/>
      <c r="S157" s="1"/>
      <c r="T157" s="3"/>
      <c r="U157" s="3"/>
    </row>
    <row r="158" spans="1:21" ht="20.100000000000001" customHeight="1" x14ac:dyDescent="0.25">
      <c r="A158" s="55" t="s">
        <v>131</v>
      </c>
      <c r="B158" s="3" t="s">
        <v>436</v>
      </c>
      <c r="C158" s="4" t="s">
        <v>80</v>
      </c>
      <c r="D158" s="8" t="s">
        <v>29</v>
      </c>
      <c r="E158" s="3" t="s">
        <v>177</v>
      </c>
      <c r="F158" s="49" t="s">
        <v>22</v>
      </c>
      <c r="G158" s="46">
        <f>VLOOKUP(A158,'Extraction 10avr23'!$A$1:$J$264,5,FALSE)</f>
        <v>40201</v>
      </c>
      <c r="H158" s="34" t="s">
        <v>77</v>
      </c>
      <c r="I158" s="3" t="s">
        <v>92</v>
      </c>
      <c r="J158" s="3" t="s">
        <v>79</v>
      </c>
      <c r="K158" s="3"/>
      <c r="L158" s="3"/>
      <c r="M158" s="44"/>
      <c r="N158" s="45"/>
      <c r="O158" s="1"/>
      <c r="P158" s="1"/>
      <c r="Q158" s="53"/>
      <c r="R158" s="53"/>
      <c r="S158" s="1"/>
      <c r="T158" s="3"/>
      <c r="U158" s="3"/>
    </row>
    <row r="159" spans="1:21" ht="20.100000000000001" customHeight="1" x14ac:dyDescent="0.25">
      <c r="A159" s="55" t="s">
        <v>437</v>
      </c>
      <c r="B159" s="3" t="s">
        <v>438</v>
      </c>
      <c r="C159" s="5" t="s">
        <v>80</v>
      </c>
      <c r="D159" s="8" t="s">
        <v>29</v>
      </c>
      <c r="E159" s="3" t="s">
        <v>173</v>
      </c>
      <c r="F159" s="49" t="s">
        <v>23</v>
      </c>
      <c r="G159" s="46">
        <f>VLOOKUP(A159,'Extraction 10avr23'!$A$1:$J$264,5,FALSE)</f>
        <v>40442</v>
      </c>
      <c r="H159" s="34" t="s">
        <v>77</v>
      </c>
      <c r="I159" s="3" t="s">
        <v>78</v>
      </c>
      <c r="J159" s="3"/>
      <c r="K159" s="3"/>
      <c r="L159" s="3"/>
      <c r="M159" s="44"/>
      <c r="N159" s="45"/>
      <c r="O159" s="1"/>
      <c r="P159" s="1"/>
      <c r="Q159" s="53"/>
      <c r="R159" s="53"/>
      <c r="S159" s="1"/>
      <c r="T159" s="3"/>
      <c r="U159" s="3"/>
    </row>
    <row r="160" spans="1:21" ht="20.100000000000001" customHeight="1" x14ac:dyDescent="0.25">
      <c r="A160" s="55" t="s">
        <v>439</v>
      </c>
      <c r="B160" s="3" t="s">
        <v>440</v>
      </c>
      <c r="C160" s="4" t="s">
        <v>8</v>
      </c>
      <c r="D160" s="8" t="s">
        <v>29</v>
      </c>
      <c r="E160" s="3" t="s">
        <v>173</v>
      </c>
      <c r="F160" s="49" t="s">
        <v>88</v>
      </c>
      <c r="G160" s="46">
        <f>VLOOKUP(A160,'Extraction 10avr23'!$A$1:$J$264,5,FALSE)</f>
        <v>40370</v>
      </c>
      <c r="H160" s="34" t="s">
        <v>77</v>
      </c>
      <c r="I160" s="3" t="s">
        <v>78</v>
      </c>
      <c r="J160" s="3"/>
      <c r="K160" s="3"/>
      <c r="L160" s="3"/>
      <c r="M160" s="44"/>
      <c r="N160" s="45"/>
      <c r="O160" s="1"/>
      <c r="P160" s="1"/>
      <c r="Q160" s="53"/>
      <c r="R160" s="53"/>
      <c r="S160" s="1"/>
      <c r="T160" s="3"/>
      <c r="U160" s="3"/>
    </row>
    <row r="161" spans="1:21" ht="20.100000000000001" customHeight="1" x14ac:dyDescent="0.25">
      <c r="A161" s="55" t="s">
        <v>133</v>
      </c>
      <c r="B161" s="3" t="s">
        <v>441</v>
      </c>
      <c r="C161" s="4" t="s">
        <v>80</v>
      </c>
      <c r="D161" s="8" t="s">
        <v>29</v>
      </c>
      <c r="E161" s="3" t="s">
        <v>173</v>
      </c>
      <c r="F161" s="49" t="s">
        <v>18</v>
      </c>
      <c r="G161" s="46">
        <f>VLOOKUP(A161,'Extraction 10avr23'!$A$1:$J$264,5,FALSE)</f>
        <v>40444</v>
      </c>
      <c r="H161" s="34" t="s">
        <v>77</v>
      </c>
      <c r="I161" s="3" t="s">
        <v>78</v>
      </c>
      <c r="J161" s="3" t="s">
        <v>79</v>
      </c>
      <c r="K161" s="3"/>
      <c r="L161" s="3"/>
      <c r="M161" s="44"/>
      <c r="N161" s="45"/>
      <c r="O161" s="1"/>
      <c r="P161" s="1"/>
      <c r="Q161" s="53"/>
      <c r="R161" s="53"/>
      <c r="S161" s="1"/>
      <c r="T161" s="3"/>
      <c r="U161" s="3"/>
    </row>
    <row r="162" spans="1:21" ht="20.100000000000001" customHeight="1" x14ac:dyDescent="0.25">
      <c r="A162" s="55" t="s">
        <v>442</v>
      </c>
      <c r="B162" s="3" t="s">
        <v>443</v>
      </c>
      <c r="C162" s="4" t="s">
        <v>8</v>
      </c>
      <c r="D162" s="8" t="s">
        <v>29</v>
      </c>
      <c r="E162" s="3" t="s">
        <v>173</v>
      </c>
      <c r="F162" s="49" t="s">
        <v>23</v>
      </c>
      <c r="G162" s="46">
        <f>VLOOKUP(A162,'Extraction 10avr23'!$A$1:$J$264,5,FALSE)</f>
        <v>40523</v>
      </c>
      <c r="H162" s="34" t="s">
        <v>77</v>
      </c>
      <c r="I162" s="3" t="s">
        <v>78</v>
      </c>
      <c r="J162" s="3"/>
      <c r="K162" s="3"/>
      <c r="L162" s="3"/>
      <c r="M162" s="44"/>
      <c r="N162" s="45"/>
      <c r="O162" s="1"/>
      <c r="P162" s="1"/>
      <c r="Q162" s="53"/>
      <c r="R162" s="53"/>
      <c r="S162" s="1"/>
      <c r="T162" s="3"/>
      <c r="U162" s="3"/>
    </row>
    <row r="163" spans="1:21" ht="20.100000000000001" customHeight="1" x14ac:dyDescent="0.25">
      <c r="A163" s="55" t="s">
        <v>444</v>
      </c>
      <c r="B163" s="3" t="s">
        <v>15</v>
      </c>
      <c r="C163" s="5" t="s">
        <v>80</v>
      </c>
      <c r="D163" s="8" t="s">
        <v>29</v>
      </c>
      <c r="E163" s="3" t="s">
        <v>173</v>
      </c>
      <c r="F163" s="49" t="s">
        <v>17</v>
      </c>
      <c r="G163" s="46">
        <f>VLOOKUP(A163,'Extraction 10avr23'!$A$1:$J$264,5,FALSE)</f>
        <v>40509</v>
      </c>
      <c r="H163" s="34" t="s">
        <v>77</v>
      </c>
      <c r="I163" s="3" t="s">
        <v>92</v>
      </c>
      <c r="J163" s="3"/>
      <c r="K163" s="3"/>
      <c r="L163" s="3"/>
      <c r="M163" s="44"/>
      <c r="N163" s="45"/>
      <c r="O163" s="1"/>
      <c r="P163" s="1"/>
      <c r="Q163" s="53"/>
      <c r="R163" s="53"/>
      <c r="S163" s="1"/>
      <c r="T163" s="3"/>
      <c r="U163" s="3"/>
    </row>
    <row r="164" spans="1:21" ht="20.100000000000001" customHeight="1" x14ac:dyDescent="0.25">
      <c r="A164" s="55" t="s">
        <v>445</v>
      </c>
      <c r="B164" s="3" t="s">
        <v>299</v>
      </c>
      <c r="C164" s="5" t="s">
        <v>80</v>
      </c>
      <c r="D164" s="8" t="s">
        <v>29</v>
      </c>
      <c r="E164" s="3" t="s">
        <v>173</v>
      </c>
      <c r="F164" s="49" t="s">
        <v>22</v>
      </c>
      <c r="G164" s="46">
        <f>VLOOKUP(A164,'Extraction 10avr23'!$A$1:$J$264,5,FALSE)</f>
        <v>40377</v>
      </c>
      <c r="H164" s="34" t="s">
        <v>77</v>
      </c>
      <c r="I164" s="3" t="s">
        <v>92</v>
      </c>
      <c r="J164" s="3" t="s">
        <v>79</v>
      </c>
      <c r="K164" s="3"/>
      <c r="L164" s="3"/>
      <c r="M164" s="44"/>
      <c r="N164" s="45"/>
      <c r="O164" s="1"/>
      <c r="P164" s="1"/>
      <c r="Q164" s="53"/>
      <c r="R164" s="53"/>
      <c r="S164" s="1"/>
      <c r="T164" s="3"/>
      <c r="U164" s="3"/>
    </row>
    <row r="165" spans="1:21" ht="20.100000000000001" customHeight="1" x14ac:dyDescent="0.25">
      <c r="A165" s="55" t="s">
        <v>446</v>
      </c>
      <c r="B165" s="3" t="s">
        <v>135</v>
      </c>
      <c r="C165" s="5" t="s">
        <v>8</v>
      </c>
      <c r="D165" s="8" t="s">
        <v>29</v>
      </c>
      <c r="E165" s="3" t="s">
        <v>177</v>
      </c>
      <c r="F165" s="49" t="s">
        <v>37</v>
      </c>
      <c r="G165" s="46">
        <f>VLOOKUP(A165,'Extraction 10avr23'!$A$1:$J$264,5,FALSE)</f>
        <v>40210</v>
      </c>
      <c r="H165" s="34" t="s">
        <v>77</v>
      </c>
      <c r="I165" s="3" t="s">
        <v>78</v>
      </c>
      <c r="J165" s="3"/>
      <c r="K165" s="3"/>
      <c r="L165" s="3"/>
      <c r="M165" s="44"/>
      <c r="N165" s="45"/>
      <c r="O165" s="1"/>
      <c r="P165" s="1"/>
      <c r="Q165" s="53"/>
      <c r="R165" s="53"/>
      <c r="S165" s="1"/>
      <c r="T165" s="3"/>
      <c r="U165" s="3"/>
    </row>
    <row r="166" spans="1:21" ht="20.100000000000001" customHeight="1" x14ac:dyDescent="0.25">
      <c r="A166" s="55" t="s">
        <v>447</v>
      </c>
      <c r="B166" s="3" t="s">
        <v>448</v>
      </c>
      <c r="C166" s="4" t="s">
        <v>8</v>
      </c>
      <c r="D166" s="8" t="s">
        <v>29</v>
      </c>
      <c r="E166" s="3" t="s">
        <v>177</v>
      </c>
      <c r="F166" s="49" t="s">
        <v>18</v>
      </c>
      <c r="G166" s="46">
        <f>VLOOKUP(A166,'Extraction 10avr23'!$A$1:$J$264,5,FALSE)</f>
        <v>40246</v>
      </c>
      <c r="H166" s="34" t="s">
        <v>77</v>
      </c>
      <c r="I166" s="3" t="s">
        <v>78</v>
      </c>
      <c r="J166" s="3" t="s">
        <v>79</v>
      </c>
      <c r="K166" s="3"/>
      <c r="L166" s="3"/>
      <c r="M166" s="44"/>
      <c r="N166" s="45"/>
      <c r="O166" s="1"/>
      <c r="P166" s="1"/>
      <c r="Q166" s="53"/>
      <c r="R166" s="53"/>
      <c r="S166" s="1"/>
      <c r="T166" s="3"/>
      <c r="U166" s="3"/>
    </row>
    <row r="167" spans="1:21" ht="20.100000000000001" customHeight="1" x14ac:dyDescent="0.25">
      <c r="A167" s="55" t="s">
        <v>449</v>
      </c>
      <c r="B167" s="3" t="s">
        <v>134</v>
      </c>
      <c r="C167" s="5" t="s">
        <v>8</v>
      </c>
      <c r="D167" s="8" t="s">
        <v>29</v>
      </c>
      <c r="E167" s="3" t="s">
        <v>173</v>
      </c>
      <c r="F167" s="49" t="s">
        <v>23</v>
      </c>
      <c r="G167" s="46">
        <f>VLOOKUP(A167,'Extraction 10avr23'!$A$1:$J$264,5,FALSE)</f>
        <v>40304</v>
      </c>
      <c r="H167" s="34" t="s">
        <v>77</v>
      </c>
      <c r="I167" s="3" t="s">
        <v>78</v>
      </c>
      <c r="J167" s="3"/>
      <c r="K167" s="3"/>
      <c r="L167" s="3"/>
      <c r="M167" s="44"/>
      <c r="N167" s="45"/>
      <c r="O167" s="1"/>
      <c r="P167" s="1"/>
      <c r="Q167" s="53"/>
      <c r="R167" s="53"/>
      <c r="S167" s="1"/>
      <c r="T167" s="3"/>
      <c r="U167" s="3"/>
    </row>
    <row r="168" spans="1:21" ht="20.100000000000001" customHeight="1" x14ac:dyDescent="0.25">
      <c r="A168" s="55" t="s">
        <v>450</v>
      </c>
      <c r="B168" s="3" t="s">
        <v>91</v>
      </c>
      <c r="C168" s="4" t="s">
        <v>80</v>
      </c>
      <c r="D168" s="8" t="s">
        <v>29</v>
      </c>
      <c r="E168" s="3" t="s">
        <v>173</v>
      </c>
      <c r="F168" s="49" t="s">
        <v>17</v>
      </c>
      <c r="G168" s="46">
        <f>VLOOKUP(A168,'Extraction 10avr23'!$A$1:$J$264,5,FALSE)</f>
        <v>40418</v>
      </c>
      <c r="H168" s="34" t="s">
        <v>77</v>
      </c>
      <c r="I168" s="3" t="s">
        <v>92</v>
      </c>
      <c r="J168" s="3"/>
      <c r="K168" s="3"/>
      <c r="L168" s="3"/>
      <c r="M168" s="44"/>
      <c r="N168" s="45"/>
      <c r="O168" s="1"/>
      <c r="P168" s="1"/>
      <c r="Q168" s="53"/>
      <c r="R168" s="53"/>
      <c r="S168" s="1"/>
      <c r="T168" s="3"/>
      <c r="U168" s="3"/>
    </row>
    <row r="169" spans="1:21" ht="20.100000000000001" customHeight="1" x14ac:dyDescent="0.25">
      <c r="A169" s="55" t="s">
        <v>451</v>
      </c>
      <c r="B169" s="3" t="s">
        <v>299</v>
      </c>
      <c r="C169" s="5" t="s">
        <v>80</v>
      </c>
      <c r="D169" s="8" t="s">
        <v>29</v>
      </c>
      <c r="E169" s="3" t="s">
        <v>177</v>
      </c>
      <c r="F169" s="49" t="s">
        <v>22</v>
      </c>
      <c r="G169" s="46">
        <f>VLOOKUP(A169,'Extraction 10avr23'!$A$1:$J$264,5,FALSE)</f>
        <v>40197</v>
      </c>
      <c r="H169" s="34" t="s">
        <v>82</v>
      </c>
      <c r="I169" s="3" t="s">
        <v>83</v>
      </c>
      <c r="J169" s="3" t="s">
        <v>79</v>
      </c>
      <c r="K169" s="3" t="s">
        <v>272</v>
      </c>
      <c r="L169" s="3"/>
      <c r="M169" s="44"/>
      <c r="N169" s="45"/>
      <c r="O169" s="1"/>
      <c r="P169" s="1"/>
      <c r="Q169" s="53"/>
      <c r="R169" s="53"/>
      <c r="S169" s="1"/>
      <c r="T169" s="3"/>
      <c r="U169" s="3"/>
    </row>
    <row r="170" spans="1:21" ht="20.100000000000001" customHeight="1" x14ac:dyDescent="0.25">
      <c r="A170" s="55" t="s">
        <v>452</v>
      </c>
      <c r="B170" s="3" t="s">
        <v>34</v>
      </c>
      <c r="C170" s="5" t="s">
        <v>80</v>
      </c>
      <c r="D170" s="8" t="s">
        <v>29</v>
      </c>
      <c r="E170" s="3" t="s">
        <v>173</v>
      </c>
      <c r="F170" s="49" t="s">
        <v>16</v>
      </c>
      <c r="G170" s="46">
        <f>VLOOKUP(A170,'Extraction 10avr23'!$A$1:$J$264,5,FALSE)</f>
        <v>40376</v>
      </c>
      <c r="H170" s="34" t="s">
        <v>77</v>
      </c>
      <c r="I170" s="3" t="s">
        <v>92</v>
      </c>
      <c r="J170" s="3"/>
      <c r="K170" s="3"/>
      <c r="L170" s="3"/>
      <c r="M170" s="44"/>
      <c r="N170" s="45"/>
      <c r="O170" s="1"/>
      <c r="P170" s="1"/>
      <c r="Q170" s="53"/>
      <c r="R170" s="53"/>
      <c r="S170" s="1"/>
      <c r="T170" s="3"/>
      <c r="U170" s="3"/>
    </row>
    <row r="171" spans="1:21" ht="20.100000000000001" customHeight="1" x14ac:dyDescent="0.25">
      <c r="A171" s="55" t="s">
        <v>453</v>
      </c>
      <c r="B171" s="3" t="s">
        <v>93</v>
      </c>
      <c r="C171" s="5" t="s">
        <v>80</v>
      </c>
      <c r="D171" s="8" t="s">
        <v>29</v>
      </c>
      <c r="E171" s="3" t="s">
        <v>173</v>
      </c>
      <c r="F171" s="49" t="s">
        <v>23</v>
      </c>
      <c r="G171" s="46">
        <f>VLOOKUP(A171,'Extraction 10avr23'!$A$1:$J$264,5,FALSE)</f>
        <v>40344</v>
      </c>
      <c r="H171" s="34" t="s">
        <v>77</v>
      </c>
      <c r="I171" s="3" t="s">
        <v>78</v>
      </c>
      <c r="J171" s="3"/>
      <c r="K171" s="3"/>
      <c r="L171" s="3"/>
      <c r="M171" s="44"/>
      <c r="N171" s="45"/>
      <c r="O171" s="1"/>
      <c r="P171" s="1"/>
      <c r="Q171" s="53"/>
      <c r="R171" s="53"/>
      <c r="S171" s="1"/>
      <c r="T171" s="3"/>
      <c r="U171" s="3"/>
    </row>
    <row r="172" spans="1:21" ht="20.100000000000001" customHeight="1" x14ac:dyDescent="0.25">
      <c r="A172" s="55" t="s">
        <v>454</v>
      </c>
      <c r="B172" s="3" t="s">
        <v>93</v>
      </c>
      <c r="C172" s="5" t="s">
        <v>80</v>
      </c>
      <c r="D172" s="8" t="s">
        <v>29</v>
      </c>
      <c r="E172" s="3" t="s">
        <v>173</v>
      </c>
      <c r="F172" s="49" t="s">
        <v>88</v>
      </c>
      <c r="G172" s="46">
        <f>VLOOKUP(A172,'Extraction 10avr23'!$A$1:$J$264,5,FALSE)</f>
        <v>40371</v>
      </c>
      <c r="H172" s="34" t="s">
        <v>77</v>
      </c>
      <c r="I172" s="3" t="s">
        <v>78</v>
      </c>
      <c r="J172" s="3"/>
      <c r="K172" s="3"/>
      <c r="L172" s="3"/>
      <c r="M172" s="44"/>
      <c r="N172" s="45"/>
      <c r="O172" s="1"/>
      <c r="P172" s="1"/>
      <c r="Q172" s="53"/>
      <c r="R172" s="53"/>
      <c r="S172" s="1"/>
      <c r="T172" s="3"/>
      <c r="U172" s="3"/>
    </row>
    <row r="173" spans="1:21" ht="20.100000000000001" customHeight="1" x14ac:dyDescent="0.25">
      <c r="A173" s="55" t="s">
        <v>455</v>
      </c>
      <c r="B173" s="3" t="s">
        <v>456</v>
      </c>
      <c r="C173" s="5" t="s">
        <v>8</v>
      </c>
      <c r="D173" s="8" t="s">
        <v>29</v>
      </c>
      <c r="E173" s="3" t="s">
        <v>173</v>
      </c>
      <c r="F173" s="49" t="s">
        <v>18</v>
      </c>
      <c r="G173" s="46">
        <f>VLOOKUP(A173,'Extraction 10avr23'!$A$1:$J$264,5,FALSE)</f>
        <v>40492</v>
      </c>
      <c r="H173" s="34" t="s">
        <v>77</v>
      </c>
      <c r="I173" s="3" t="s">
        <v>78</v>
      </c>
      <c r="J173" s="3" t="s">
        <v>79</v>
      </c>
      <c r="K173" s="3"/>
      <c r="L173" s="3"/>
      <c r="M173" s="44"/>
      <c r="N173" s="45"/>
      <c r="O173" s="1"/>
      <c r="P173" s="1"/>
      <c r="Q173" s="53"/>
      <c r="R173" s="53"/>
      <c r="S173" s="1"/>
      <c r="T173" s="3"/>
      <c r="U173" s="3"/>
    </row>
    <row r="174" spans="1:21" ht="20.100000000000001" customHeight="1" x14ac:dyDescent="0.25">
      <c r="A174" s="55" t="s">
        <v>457</v>
      </c>
      <c r="B174" s="3" t="s">
        <v>299</v>
      </c>
      <c r="C174" s="4" t="s">
        <v>80</v>
      </c>
      <c r="D174" s="8" t="s">
        <v>29</v>
      </c>
      <c r="E174" s="3" t="s">
        <v>173</v>
      </c>
      <c r="F174" s="49" t="s">
        <v>23</v>
      </c>
      <c r="G174" s="46">
        <f>VLOOKUP(A174,'Extraction 10avr23'!$A$1:$J$264,5,FALSE)</f>
        <v>40286</v>
      </c>
      <c r="H174" s="34" t="s">
        <v>77</v>
      </c>
      <c r="I174" s="3" t="s">
        <v>78</v>
      </c>
      <c r="J174" s="3"/>
      <c r="K174" s="3"/>
      <c r="L174" s="3"/>
      <c r="M174" s="44"/>
      <c r="N174" s="45"/>
      <c r="O174" s="1"/>
      <c r="P174" s="1"/>
      <c r="Q174" s="53"/>
      <c r="R174" s="53"/>
      <c r="S174" s="1"/>
      <c r="T174" s="3"/>
      <c r="U174" s="3"/>
    </row>
    <row r="175" spans="1:21" ht="20.100000000000001" customHeight="1" x14ac:dyDescent="0.25">
      <c r="A175" s="55" t="s">
        <v>458</v>
      </c>
      <c r="B175" s="3" t="s">
        <v>459</v>
      </c>
      <c r="C175" s="5" t="s">
        <v>80</v>
      </c>
      <c r="D175" s="8" t="s">
        <v>29</v>
      </c>
      <c r="E175" s="3" t="s">
        <v>173</v>
      </c>
      <c r="F175" s="49" t="s">
        <v>17</v>
      </c>
      <c r="G175" s="46">
        <f>VLOOKUP(A175,'Extraction 10avr23'!$A$1:$J$264,5,FALSE)</f>
        <v>40375</v>
      </c>
      <c r="H175" s="34" t="s">
        <v>77</v>
      </c>
      <c r="I175" s="3" t="s">
        <v>78</v>
      </c>
      <c r="J175" s="3" t="s">
        <v>79</v>
      </c>
      <c r="K175" s="3"/>
      <c r="L175" s="3"/>
      <c r="M175" s="44"/>
      <c r="N175" s="45"/>
      <c r="O175" s="1"/>
      <c r="P175" s="1"/>
      <c r="Q175" s="53"/>
      <c r="R175" s="53"/>
      <c r="S175" s="1"/>
      <c r="T175" s="3"/>
      <c r="U175" s="3"/>
    </row>
    <row r="176" spans="1:21" ht="20.100000000000001" customHeight="1" x14ac:dyDescent="0.25">
      <c r="A176" s="55" t="s">
        <v>137</v>
      </c>
      <c r="B176" s="3" t="s">
        <v>460</v>
      </c>
      <c r="C176" s="5" t="s">
        <v>8</v>
      </c>
      <c r="D176" s="8" t="s">
        <v>29</v>
      </c>
      <c r="E176" s="3" t="s">
        <v>173</v>
      </c>
      <c r="F176" s="49" t="s">
        <v>18</v>
      </c>
      <c r="G176" s="46">
        <f>VLOOKUP(A176,'Extraction 10avr23'!$A$1:$J$264,5,FALSE)</f>
        <v>40328</v>
      </c>
      <c r="H176" s="34" t="s">
        <v>77</v>
      </c>
      <c r="I176" s="3" t="s">
        <v>78</v>
      </c>
      <c r="J176" s="3" t="s">
        <v>79</v>
      </c>
      <c r="K176" s="3"/>
      <c r="L176" s="3"/>
      <c r="M176" s="44"/>
      <c r="N176" s="45"/>
      <c r="O176" s="1"/>
      <c r="P176" s="1"/>
      <c r="Q176" s="53"/>
      <c r="R176" s="53"/>
      <c r="S176" s="1"/>
      <c r="T176" s="3"/>
      <c r="U176" s="3"/>
    </row>
    <row r="177" spans="1:21" ht="20.100000000000001" customHeight="1" x14ac:dyDescent="0.25">
      <c r="A177" s="55" t="s">
        <v>461</v>
      </c>
      <c r="B177" s="3" t="s">
        <v>150</v>
      </c>
      <c r="C177" s="4" t="s">
        <v>8</v>
      </c>
      <c r="D177" s="8" t="s">
        <v>29</v>
      </c>
      <c r="E177" s="3" t="s">
        <v>173</v>
      </c>
      <c r="F177" s="49" t="s">
        <v>17</v>
      </c>
      <c r="G177" s="46">
        <f>VLOOKUP(A177,'Extraction 10avr23'!$A$1:$J$264,5,FALSE)</f>
        <v>40530</v>
      </c>
      <c r="H177" s="34" t="s">
        <v>77</v>
      </c>
      <c r="I177" s="3" t="s">
        <v>92</v>
      </c>
      <c r="J177" s="3"/>
      <c r="K177" s="3"/>
      <c r="L177" s="3"/>
      <c r="M177" s="44"/>
      <c r="N177" s="45"/>
      <c r="O177" s="1"/>
      <c r="P177" s="1"/>
      <c r="Q177" s="53"/>
      <c r="R177" s="53"/>
      <c r="S177" s="1"/>
      <c r="T177" s="3"/>
      <c r="U177" s="3"/>
    </row>
    <row r="178" spans="1:21" ht="20.100000000000001" customHeight="1" x14ac:dyDescent="0.25">
      <c r="A178" s="55" t="s">
        <v>462</v>
      </c>
      <c r="B178" s="3" t="s">
        <v>463</v>
      </c>
      <c r="C178" s="5" t="s">
        <v>80</v>
      </c>
      <c r="D178" s="8" t="s">
        <v>29</v>
      </c>
      <c r="E178" s="3" t="s">
        <v>173</v>
      </c>
      <c r="F178" s="49" t="s">
        <v>23</v>
      </c>
      <c r="G178" s="46">
        <f>VLOOKUP(A178,'Extraction 10avr23'!$A$1:$J$264,5,FALSE)</f>
        <v>40338</v>
      </c>
      <c r="H178" s="34" t="s">
        <v>77</v>
      </c>
      <c r="I178" s="3" t="s">
        <v>78</v>
      </c>
      <c r="J178" s="3"/>
      <c r="K178" s="3" t="s">
        <v>272</v>
      </c>
      <c r="L178" s="3"/>
      <c r="M178" s="44"/>
      <c r="N178" s="45"/>
      <c r="O178" s="1"/>
      <c r="P178" s="1"/>
      <c r="Q178" s="53"/>
      <c r="R178" s="53"/>
      <c r="S178" s="1"/>
      <c r="T178" s="3"/>
      <c r="U178" s="3"/>
    </row>
    <row r="179" spans="1:21" ht="20.100000000000001" customHeight="1" x14ac:dyDescent="0.25">
      <c r="A179" s="55" t="s">
        <v>465</v>
      </c>
      <c r="B179" s="3" t="s">
        <v>35</v>
      </c>
      <c r="C179" s="4" t="s">
        <v>80</v>
      </c>
      <c r="D179" s="8" t="s">
        <v>29</v>
      </c>
      <c r="E179" s="3" t="s">
        <v>173</v>
      </c>
      <c r="F179" s="49" t="s">
        <v>22</v>
      </c>
      <c r="G179" s="46">
        <f>VLOOKUP(A179,'Extraction 10avr23'!$A$1:$J$264,5,FALSE)</f>
        <v>40520</v>
      </c>
      <c r="H179" s="34" t="s">
        <v>82</v>
      </c>
      <c r="I179" s="3" t="s">
        <v>83</v>
      </c>
      <c r="J179" s="3" t="s">
        <v>79</v>
      </c>
      <c r="K179" s="3"/>
      <c r="L179" s="3"/>
      <c r="M179" s="44"/>
      <c r="N179" s="45"/>
      <c r="O179" s="1"/>
      <c r="P179" s="1"/>
      <c r="Q179" s="53"/>
      <c r="R179" s="53"/>
      <c r="S179" s="1"/>
      <c r="T179" s="3"/>
      <c r="U179" s="3"/>
    </row>
    <row r="180" spans="1:21" ht="20.100000000000001" customHeight="1" x14ac:dyDescent="0.25">
      <c r="A180" s="55" t="s">
        <v>466</v>
      </c>
      <c r="B180" s="3" t="s">
        <v>111</v>
      </c>
      <c r="C180" s="5" t="s">
        <v>8</v>
      </c>
      <c r="D180" s="8" t="s">
        <v>29</v>
      </c>
      <c r="E180" s="3" t="s">
        <v>173</v>
      </c>
      <c r="F180" s="49" t="s">
        <v>16</v>
      </c>
      <c r="G180" s="46">
        <f>VLOOKUP(A180,'Extraction 10avr23'!$A$1:$J$264,5,FALSE)</f>
        <v>40378</v>
      </c>
      <c r="H180" s="34" t="s">
        <v>77</v>
      </c>
      <c r="I180" s="3" t="s">
        <v>92</v>
      </c>
      <c r="J180" s="3"/>
      <c r="K180" s="3" t="s">
        <v>101</v>
      </c>
      <c r="L180" s="3"/>
      <c r="M180" s="44"/>
      <c r="N180" s="45"/>
      <c r="O180" s="1"/>
      <c r="P180" s="1"/>
      <c r="Q180" s="53"/>
      <c r="R180" s="53"/>
      <c r="S180" s="1"/>
      <c r="T180" s="3"/>
      <c r="U180" s="3"/>
    </row>
    <row r="181" spans="1:21" ht="20.100000000000001" customHeight="1" x14ac:dyDescent="0.25">
      <c r="A181" s="55" t="s">
        <v>467</v>
      </c>
      <c r="B181" s="3" t="s">
        <v>241</v>
      </c>
      <c r="C181" s="5" t="s">
        <v>80</v>
      </c>
      <c r="D181" s="8" t="s">
        <v>29</v>
      </c>
      <c r="E181" s="3" t="s">
        <v>173</v>
      </c>
      <c r="F181" s="49" t="s">
        <v>22</v>
      </c>
      <c r="G181" s="46">
        <f>VLOOKUP(A181,'Extraction 10avr23'!$A$1:$J$264,5,FALSE)</f>
        <v>40372</v>
      </c>
      <c r="H181" s="34" t="s">
        <v>77</v>
      </c>
      <c r="I181" s="3" t="s">
        <v>92</v>
      </c>
      <c r="J181" s="3" t="s">
        <v>79</v>
      </c>
      <c r="K181" s="3"/>
      <c r="L181" s="3"/>
      <c r="M181" s="44"/>
      <c r="N181" s="45"/>
      <c r="O181" s="1"/>
      <c r="P181" s="1"/>
      <c r="Q181" s="53"/>
      <c r="R181" s="53"/>
      <c r="S181" s="1"/>
      <c r="T181" s="3"/>
      <c r="U181" s="3"/>
    </row>
    <row r="182" spans="1:21" ht="20.100000000000001" customHeight="1" x14ac:dyDescent="0.25">
      <c r="A182" s="55" t="s">
        <v>468</v>
      </c>
      <c r="B182" s="3" t="s">
        <v>301</v>
      </c>
      <c r="C182" s="4" t="s">
        <v>8</v>
      </c>
      <c r="D182" s="8" t="s">
        <v>29</v>
      </c>
      <c r="E182" s="3" t="s">
        <v>173</v>
      </c>
      <c r="F182" s="49" t="s">
        <v>21</v>
      </c>
      <c r="G182" s="46">
        <f>VLOOKUP(A182,'Extraction 10avr23'!$A$1:$J$264,5,FALSE)</f>
        <v>40289</v>
      </c>
      <c r="H182" s="34" t="s">
        <v>82</v>
      </c>
      <c r="I182" s="3" t="s">
        <v>83</v>
      </c>
      <c r="J182" s="3" t="s">
        <v>79</v>
      </c>
      <c r="K182" s="3"/>
      <c r="L182" s="3"/>
      <c r="M182" s="44"/>
      <c r="N182" s="45"/>
      <c r="O182" s="1"/>
      <c r="P182" s="1"/>
      <c r="Q182" s="53"/>
      <c r="R182" s="53"/>
      <c r="S182" s="1"/>
      <c r="T182" s="3"/>
      <c r="U182" s="3"/>
    </row>
    <row r="183" spans="1:21" ht="20.100000000000001" customHeight="1" x14ac:dyDescent="0.25">
      <c r="A183" s="55" t="s">
        <v>469</v>
      </c>
      <c r="B183" s="3" t="s">
        <v>470</v>
      </c>
      <c r="C183" s="5" t="s">
        <v>8</v>
      </c>
      <c r="D183" s="8" t="s">
        <v>29</v>
      </c>
      <c r="E183" s="3" t="s">
        <v>173</v>
      </c>
      <c r="F183" s="49" t="s">
        <v>22</v>
      </c>
      <c r="G183" s="46">
        <f>VLOOKUP(A183,'Extraction 10avr23'!$A$1:$J$264,5,FALSE)</f>
        <v>40430</v>
      </c>
      <c r="H183" s="34" t="s">
        <v>77</v>
      </c>
      <c r="I183" s="3" t="s">
        <v>92</v>
      </c>
      <c r="J183" s="3" t="s">
        <v>79</v>
      </c>
      <c r="K183" s="3"/>
      <c r="L183" s="3"/>
      <c r="M183" s="44"/>
      <c r="N183" s="45"/>
      <c r="O183" s="1"/>
      <c r="P183" s="1"/>
      <c r="Q183" s="53"/>
      <c r="R183" s="53"/>
      <c r="S183" s="1"/>
      <c r="T183" s="3"/>
      <c r="U183" s="3"/>
    </row>
    <row r="184" spans="1:21" ht="20.100000000000001" customHeight="1" x14ac:dyDescent="0.25">
      <c r="A184" s="55" t="s">
        <v>471</v>
      </c>
      <c r="B184" s="3" t="s">
        <v>472</v>
      </c>
      <c r="C184" s="5" t="s">
        <v>8</v>
      </c>
      <c r="D184" s="8" t="s">
        <v>29</v>
      </c>
      <c r="E184" s="3" t="s">
        <v>173</v>
      </c>
      <c r="F184" s="49" t="s">
        <v>17</v>
      </c>
      <c r="G184" s="46">
        <f>VLOOKUP(A184,'Extraction 10avr23'!$A$1:$J$264,5,FALSE)</f>
        <v>40340</v>
      </c>
      <c r="H184" s="34" t="s">
        <v>77</v>
      </c>
      <c r="I184" s="3" t="s">
        <v>78</v>
      </c>
      <c r="J184" s="3" t="s">
        <v>79</v>
      </c>
      <c r="K184" s="3"/>
      <c r="L184" s="3"/>
      <c r="M184" s="44"/>
      <c r="N184" s="45"/>
      <c r="O184" s="1"/>
      <c r="P184" s="1"/>
      <c r="Q184" s="53"/>
      <c r="R184" s="53"/>
      <c r="S184" s="1"/>
      <c r="T184" s="3"/>
      <c r="U184" s="3"/>
    </row>
    <row r="185" spans="1:21" ht="20.100000000000001" customHeight="1" x14ac:dyDescent="0.25">
      <c r="A185" s="55" t="s">
        <v>473</v>
      </c>
      <c r="B185" s="3" t="s">
        <v>474</v>
      </c>
      <c r="C185" s="4" t="s">
        <v>8</v>
      </c>
      <c r="D185" s="8" t="s">
        <v>29</v>
      </c>
      <c r="E185" s="3" t="s">
        <v>173</v>
      </c>
      <c r="F185" s="49" t="s">
        <v>18</v>
      </c>
      <c r="G185" s="46">
        <f>VLOOKUP(A185,'Extraction 10avr23'!$A$1:$J$264,5,FALSE)</f>
        <v>40474</v>
      </c>
      <c r="H185" s="34" t="s">
        <v>77</v>
      </c>
      <c r="I185" s="3" t="s">
        <v>78</v>
      </c>
      <c r="J185" s="3" t="s">
        <v>79</v>
      </c>
      <c r="K185" s="3"/>
      <c r="L185" s="3"/>
      <c r="M185" s="44"/>
      <c r="N185" s="45"/>
      <c r="O185" s="1"/>
      <c r="P185" s="1"/>
      <c r="Q185" s="53"/>
      <c r="R185" s="53"/>
      <c r="S185" s="1"/>
      <c r="T185" s="3"/>
      <c r="U185" s="3"/>
    </row>
    <row r="186" spans="1:21" ht="20.100000000000001" customHeight="1" x14ac:dyDescent="0.25">
      <c r="A186" s="55" t="s">
        <v>475</v>
      </c>
      <c r="B186" s="3" t="s">
        <v>115</v>
      </c>
      <c r="C186" s="5" t="s">
        <v>8</v>
      </c>
      <c r="D186" s="8" t="s">
        <v>29</v>
      </c>
      <c r="E186" s="3" t="s">
        <v>177</v>
      </c>
      <c r="F186" s="49" t="s">
        <v>16</v>
      </c>
      <c r="G186" s="46">
        <f>VLOOKUP(A186,'Extraction 10avr23'!$A$1:$J$264,5,FALSE)</f>
        <v>40212</v>
      </c>
      <c r="H186" s="34" t="s">
        <v>77</v>
      </c>
      <c r="I186" s="3" t="s">
        <v>92</v>
      </c>
      <c r="J186" s="3"/>
      <c r="K186" s="3"/>
      <c r="L186" s="3"/>
      <c r="M186" s="44"/>
      <c r="N186" s="45"/>
      <c r="O186" s="1"/>
      <c r="P186" s="1"/>
      <c r="Q186" s="53"/>
      <c r="R186" s="53"/>
      <c r="S186" s="1"/>
      <c r="T186" s="3"/>
      <c r="U186" s="3"/>
    </row>
    <row r="187" spans="1:21" ht="20.100000000000001" customHeight="1" x14ac:dyDescent="0.25">
      <c r="A187" s="55" t="s">
        <v>476</v>
      </c>
      <c r="B187" s="3" t="s">
        <v>477</v>
      </c>
      <c r="C187" s="4" t="s">
        <v>8</v>
      </c>
      <c r="D187" s="8" t="s">
        <v>29</v>
      </c>
      <c r="E187" s="3" t="s">
        <v>173</v>
      </c>
      <c r="F187" s="49" t="s">
        <v>23</v>
      </c>
      <c r="G187" s="46">
        <f>VLOOKUP(A187,'Extraction 10avr23'!$A$1:$J$264,5,FALSE)</f>
        <v>40349</v>
      </c>
      <c r="H187" s="34" t="s">
        <v>77</v>
      </c>
      <c r="I187" s="3" t="s">
        <v>78</v>
      </c>
      <c r="J187" s="3"/>
      <c r="K187" s="3"/>
      <c r="L187" s="3"/>
      <c r="M187" s="44"/>
      <c r="N187" s="45"/>
      <c r="O187" s="1"/>
      <c r="P187" s="1"/>
      <c r="Q187" s="53"/>
      <c r="R187" s="53"/>
      <c r="S187" s="1"/>
      <c r="T187" s="3"/>
      <c r="U187" s="3"/>
    </row>
    <row r="188" spans="1:21" ht="20.100000000000001" customHeight="1" x14ac:dyDescent="0.25">
      <c r="A188" s="55" t="s">
        <v>478</v>
      </c>
      <c r="B188" s="3" t="s">
        <v>106</v>
      </c>
      <c r="C188" s="5" t="s">
        <v>80</v>
      </c>
      <c r="D188" s="8" t="s">
        <v>29</v>
      </c>
      <c r="E188" s="3" t="s">
        <v>173</v>
      </c>
      <c r="F188" s="49" t="s">
        <v>21</v>
      </c>
      <c r="G188" s="46">
        <f>VLOOKUP(A188,'Extraction 10avr23'!$A$1:$J$264,5,FALSE)</f>
        <v>40423</v>
      </c>
      <c r="H188" s="34" t="s">
        <v>82</v>
      </c>
      <c r="I188" s="3" t="s">
        <v>83</v>
      </c>
      <c r="J188" s="3"/>
      <c r="K188" s="3"/>
      <c r="L188" s="3"/>
      <c r="M188" s="44"/>
      <c r="N188" s="45"/>
      <c r="O188" s="1"/>
      <c r="P188" s="1"/>
      <c r="Q188" s="53"/>
      <c r="R188" s="53"/>
      <c r="S188" s="1"/>
      <c r="T188" s="3"/>
      <c r="U188" s="3"/>
    </row>
    <row r="189" spans="1:21" ht="20.100000000000001" customHeight="1" x14ac:dyDescent="0.25">
      <c r="A189" s="55" t="s">
        <v>479</v>
      </c>
      <c r="B189" s="3" t="s">
        <v>480</v>
      </c>
      <c r="C189" s="4" t="s">
        <v>80</v>
      </c>
      <c r="D189" s="8" t="s">
        <v>29</v>
      </c>
      <c r="E189" s="3" t="s">
        <v>177</v>
      </c>
      <c r="F189" s="49" t="s">
        <v>17</v>
      </c>
      <c r="G189" s="46">
        <f>VLOOKUP(A189,'Extraction 10avr23'!$A$1:$J$264,5,FALSE)</f>
        <v>40102</v>
      </c>
      <c r="H189" s="34" t="s">
        <v>77</v>
      </c>
      <c r="I189" s="3" t="s">
        <v>78</v>
      </c>
      <c r="J189" s="3"/>
      <c r="K189" s="3"/>
      <c r="L189" s="3"/>
      <c r="M189" s="44"/>
      <c r="N189" s="45"/>
      <c r="O189" s="1"/>
      <c r="P189" s="1"/>
      <c r="Q189" s="53"/>
      <c r="R189" s="53"/>
      <c r="S189" s="1"/>
      <c r="T189" s="3"/>
      <c r="U189" s="3"/>
    </row>
    <row r="190" spans="1:21" ht="20.100000000000001" customHeight="1" x14ac:dyDescent="0.25">
      <c r="A190" s="55" t="s">
        <v>481</v>
      </c>
      <c r="B190" s="3" t="s">
        <v>36</v>
      </c>
      <c r="C190" s="4" t="s">
        <v>8</v>
      </c>
      <c r="D190" s="8" t="s">
        <v>29</v>
      </c>
      <c r="E190" s="3" t="s">
        <v>173</v>
      </c>
      <c r="F190" s="49" t="s">
        <v>18</v>
      </c>
      <c r="G190" s="46">
        <f>VLOOKUP(A190,'Extraction 10avr23'!$A$1:$J$264,5,FALSE)</f>
        <v>40299</v>
      </c>
      <c r="H190" s="34" t="s">
        <v>77</v>
      </c>
      <c r="I190" s="3" t="s">
        <v>78</v>
      </c>
      <c r="J190" s="3" t="s">
        <v>79</v>
      </c>
      <c r="K190" s="3"/>
      <c r="L190" s="3"/>
      <c r="M190" s="44"/>
      <c r="N190" s="45"/>
      <c r="O190" s="1"/>
      <c r="P190" s="1"/>
      <c r="Q190" s="53"/>
      <c r="R190" s="53"/>
      <c r="S190" s="1"/>
      <c r="T190" s="3"/>
      <c r="U190" s="3"/>
    </row>
    <row r="191" spans="1:21" ht="20.100000000000001" customHeight="1" x14ac:dyDescent="0.25">
      <c r="A191" s="55" t="s">
        <v>482</v>
      </c>
      <c r="B191" s="3" t="s">
        <v>91</v>
      </c>
      <c r="C191" s="5" t="s">
        <v>80</v>
      </c>
      <c r="D191" s="8" t="s">
        <v>29</v>
      </c>
      <c r="E191" s="3" t="s">
        <v>177</v>
      </c>
      <c r="F191" s="49" t="s">
        <v>18</v>
      </c>
      <c r="G191" s="46">
        <f>VLOOKUP(A191,'Extraction 10avr23'!$A$1:$J$264,5,FALSE)</f>
        <v>40191</v>
      </c>
      <c r="H191" s="34" t="s">
        <v>77</v>
      </c>
      <c r="I191" s="3" t="s">
        <v>78</v>
      </c>
      <c r="J191" s="3" t="s">
        <v>79</v>
      </c>
      <c r="K191" s="3"/>
      <c r="L191" s="3"/>
      <c r="M191" s="44"/>
      <c r="N191" s="45"/>
      <c r="O191" s="1"/>
      <c r="P191" s="1"/>
      <c r="Q191" s="53"/>
      <c r="R191" s="53"/>
      <c r="S191" s="1"/>
      <c r="T191" s="3"/>
      <c r="U191" s="3"/>
    </row>
    <row r="192" spans="1:21" ht="20.100000000000001" customHeight="1" x14ac:dyDescent="0.25">
      <c r="A192" s="55" t="s">
        <v>483</v>
      </c>
      <c r="B192" s="3" t="s">
        <v>484</v>
      </c>
      <c r="C192" s="5" t="s">
        <v>80</v>
      </c>
      <c r="D192" s="8" t="s">
        <v>29</v>
      </c>
      <c r="E192" s="3" t="s">
        <v>177</v>
      </c>
      <c r="F192" s="49" t="s">
        <v>88</v>
      </c>
      <c r="G192" s="46">
        <f>VLOOKUP(A192,'Extraction 10avr23'!$A$1:$J$264,5,FALSE)</f>
        <v>40211</v>
      </c>
      <c r="H192" s="34" t="s">
        <v>77</v>
      </c>
      <c r="I192" s="3" t="s">
        <v>78</v>
      </c>
      <c r="J192" s="3"/>
      <c r="K192" s="3"/>
      <c r="L192" s="3"/>
      <c r="M192" s="44"/>
      <c r="N192" s="45"/>
      <c r="O192" s="1"/>
      <c r="P192" s="1"/>
      <c r="Q192" s="53"/>
      <c r="R192" s="53"/>
      <c r="S192" s="1"/>
      <c r="T192" s="3"/>
      <c r="U192" s="3"/>
    </row>
    <row r="193" spans="1:22" ht="20.100000000000001" customHeight="1" x14ac:dyDescent="0.25">
      <c r="A193" s="55" t="s">
        <v>485</v>
      </c>
      <c r="B193" s="3" t="s">
        <v>239</v>
      </c>
      <c r="C193" s="5" t="s">
        <v>80</v>
      </c>
      <c r="D193" s="8" t="s">
        <v>29</v>
      </c>
      <c r="E193" s="3" t="s">
        <v>173</v>
      </c>
      <c r="F193" s="49" t="s">
        <v>17</v>
      </c>
      <c r="G193" s="46">
        <f>VLOOKUP(A193,'Extraction 10avr23'!$A$1:$J$264,5,FALSE)</f>
        <v>40406</v>
      </c>
      <c r="H193" s="34" t="s">
        <v>77</v>
      </c>
      <c r="I193" s="3" t="s">
        <v>92</v>
      </c>
      <c r="J193" s="3"/>
      <c r="K193" s="3"/>
      <c r="L193" s="3"/>
      <c r="M193" s="44"/>
      <c r="N193" s="45"/>
      <c r="O193" s="1"/>
      <c r="P193" s="1"/>
      <c r="Q193" s="53"/>
      <c r="R193" s="53"/>
      <c r="S193" s="1"/>
      <c r="T193" s="3"/>
      <c r="U193" s="3"/>
    </row>
    <row r="194" spans="1:22" ht="20.100000000000001" customHeight="1" x14ac:dyDescent="0.25">
      <c r="A194" s="55" t="s">
        <v>486</v>
      </c>
      <c r="B194" s="3" t="s">
        <v>487</v>
      </c>
      <c r="C194" s="4" t="s">
        <v>8</v>
      </c>
      <c r="D194" s="8" t="s">
        <v>29</v>
      </c>
      <c r="E194" s="3" t="s">
        <v>173</v>
      </c>
      <c r="F194" s="49" t="s">
        <v>184</v>
      </c>
      <c r="G194" s="46">
        <f>VLOOKUP(A194,'Extraction 10avr23'!$A$1:$J$264,5,FALSE)</f>
        <v>40402</v>
      </c>
      <c r="H194" s="34" t="s">
        <v>77</v>
      </c>
      <c r="I194" s="3" t="s">
        <v>78</v>
      </c>
      <c r="J194" s="3"/>
      <c r="K194" s="3"/>
      <c r="L194" s="3"/>
      <c r="M194" s="44"/>
      <c r="N194" s="45"/>
      <c r="O194" s="1"/>
      <c r="P194" s="1"/>
      <c r="Q194" s="53"/>
      <c r="R194" s="53"/>
      <c r="S194" s="1"/>
      <c r="T194" s="3"/>
      <c r="U194" s="3"/>
      <c r="V194" s="30"/>
    </row>
    <row r="195" spans="1:22" ht="20.100000000000001" customHeight="1" x14ac:dyDescent="0.25">
      <c r="A195" s="55" t="s">
        <v>488</v>
      </c>
      <c r="B195" s="3" t="s">
        <v>489</v>
      </c>
      <c r="C195" s="5" t="s">
        <v>80</v>
      </c>
      <c r="D195" s="8" t="s">
        <v>29</v>
      </c>
      <c r="E195" s="3" t="s">
        <v>177</v>
      </c>
      <c r="F195" s="49" t="s">
        <v>184</v>
      </c>
      <c r="G195" s="46">
        <f>VLOOKUP(A195,'Extraction 10avr23'!$A$1:$J$264,5,FALSE)</f>
        <v>40276</v>
      </c>
      <c r="H195" s="34" t="s">
        <v>77</v>
      </c>
      <c r="I195" s="3" t="s">
        <v>78</v>
      </c>
      <c r="J195" s="3"/>
      <c r="K195" s="3"/>
      <c r="L195" s="3"/>
      <c r="M195" s="44"/>
      <c r="N195" s="45"/>
      <c r="O195" s="1"/>
      <c r="P195" s="1"/>
      <c r="Q195" s="53"/>
      <c r="R195" s="53"/>
      <c r="S195" s="1"/>
      <c r="T195" s="3"/>
      <c r="U195" s="3"/>
    </row>
    <row r="196" spans="1:22" ht="20.100000000000001" customHeight="1" x14ac:dyDescent="0.25">
      <c r="A196" s="55" t="s">
        <v>490</v>
      </c>
      <c r="B196" s="3" t="s">
        <v>104</v>
      </c>
      <c r="C196" s="4" t="s">
        <v>8</v>
      </c>
      <c r="D196" s="8" t="s">
        <v>29</v>
      </c>
      <c r="E196" s="3" t="s">
        <v>173</v>
      </c>
      <c r="F196" s="49" t="s">
        <v>22</v>
      </c>
      <c r="G196" s="46">
        <f>VLOOKUP(A196,'Extraction 10avr23'!$A$1:$J$264,5,FALSE)</f>
        <v>40417</v>
      </c>
      <c r="H196" s="34" t="s">
        <v>82</v>
      </c>
      <c r="I196" s="3" t="s">
        <v>83</v>
      </c>
      <c r="J196" s="3" t="s">
        <v>79</v>
      </c>
      <c r="K196" s="3"/>
      <c r="L196" s="3"/>
      <c r="M196" s="44"/>
      <c r="N196" s="45"/>
      <c r="O196" s="1"/>
      <c r="P196" s="1"/>
      <c r="Q196" s="53"/>
      <c r="R196" s="53"/>
      <c r="S196" s="1"/>
      <c r="T196" s="3"/>
      <c r="U196" s="3"/>
    </row>
    <row r="197" spans="1:22" ht="20.100000000000001" customHeight="1" x14ac:dyDescent="0.25">
      <c r="A197" s="55" t="s">
        <v>491</v>
      </c>
      <c r="B197" s="3" t="s">
        <v>359</v>
      </c>
      <c r="C197" s="4" t="s">
        <v>80</v>
      </c>
      <c r="D197" s="8" t="s">
        <v>29</v>
      </c>
      <c r="E197" s="3" t="s">
        <v>177</v>
      </c>
      <c r="F197" s="49" t="s">
        <v>184</v>
      </c>
      <c r="G197" s="46">
        <f>VLOOKUP(A197,'Extraction 10avr23'!$A$1:$J$264,5,FALSE)</f>
        <v>40226</v>
      </c>
      <c r="H197" s="34" t="s">
        <v>77</v>
      </c>
      <c r="I197" s="3" t="s">
        <v>78</v>
      </c>
      <c r="J197" s="3"/>
      <c r="K197" s="3"/>
      <c r="L197" s="3"/>
      <c r="M197" s="44"/>
      <c r="N197" s="45"/>
      <c r="O197" s="1"/>
      <c r="P197" s="1"/>
      <c r="Q197" s="53"/>
      <c r="R197" s="53"/>
      <c r="S197" s="1"/>
      <c r="T197" s="3"/>
      <c r="U197" s="3"/>
    </row>
    <row r="198" spans="1:22" ht="20.100000000000001" customHeight="1" x14ac:dyDescent="0.25">
      <c r="A198" s="55" t="s">
        <v>492</v>
      </c>
      <c r="B198" s="3" t="s">
        <v>15</v>
      </c>
      <c r="C198" s="5" t="s">
        <v>80</v>
      </c>
      <c r="D198" s="8" t="s">
        <v>29</v>
      </c>
      <c r="E198" s="3" t="s">
        <v>177</v>
      </c>
      <c r="F198" s="49" t="s">
        <v>88</v>
      </c>
      <c r="G198" s="46">
        <f>VLOOKUP(A198,'Extraction 10avr23'!$A$1:$J$264,5,FALSE)</f>
        <v>40260</v>
      </c>
      <c r="H198" s="34" t="s">
        <v>77</v>
      </c>
      <c r="I198" s="3" t="s">
        <v>78</v>
      </c>
      <c r="J198" s="3"/>
      <c r="K198" s="3"/>
      <c r="L198" s="3"/>
      <c r="M198" s="44"/>
      <c r="N198" s="45"/>
      <c r="O198" s="1"/>
      <c r="P198" s="1"/>
      <c r="Q198" s="53"/>
      <c r="R198" s="53"/>
      <c r="S198" s="1"/>
      <c r="T198" s="3"/>
      <c r="U198" s="3"/>
    </row>
    <row r="199" spans="1:22" ht="20.100000000000001" customHeight="1" x14ac:dyDescent="0.25">
      <c r="A199" s="55" t="s">
        <v>493</v>
      </c>
      <c r="B199" s="3" t="s">
        <v>494</v>
      </c>
      <c r="C199" s="5" t="s">
        <v>80</v>
      </c>
      <c r="D199" s="8" t="s">
        <v>29</v>
      </c>
      <c r="E199" s="3" t="s">
        <v>173</v>
      </c>
      <c r="F199" s="49" t="s">
        <v>16</v>
      </c>
      <c r="G199" s="46">
        <f>VLOOKUP(A199,'Extraction 10avr23'!$A$1:$J$264,5,FALSE)</f>
        <v>40474</v>
      </c>
      <c r="H199" s="34" t="s">
        <v>77</v>
      </c>
      <c r="I199" s="3" t="s">
        <v>92</v>
      </c>
      <c r="J199" s="3"/>
      <c r="K199" s="3"/>
      <c r="L199" s="3"/>
      <c r="M199" s="44"/>
      <c r="N199" s="45"/>
      <c r="O199" s="1"/>
      <c r="P199" s="1"/>
      <c r="Q199" s="53"/>
      <c r="R199" s="53"/>
      <c r="S199" s="1"/>
      <c r="T199" s="3"/>
      <c r="U199" s="3"/>
    </row>
    <row r="200" spans="1:22" ht="20.100000000000001" customHeight="1" x14ac:dyDescent="0.25">
      <c r="A200" s="55" t="s">
        <v>495</v>
      </c>
      <c r="B200" s="3" t="s">
        <v>496</v>
      </c>
      <c r="C200" s="4" t="s">
        <v>8</v>
      </c>
      <c r="D200" s="8" t="s">
        <v>29</v>
      </c>
      <c r="E200" s="3" t="s">
        <v>173</v>
      </c>
      <c r="F200" s="49" t="s">
        <v>88</v>
      </c>
      <c r="G200" s="46">
        <f>VLOOKUP(A200,'Extraction 10avr23'!$A$1:$J$264,5,FALSE)</f>
        <v>40367</v>
      </c>
      <c r="H200" s="34" t="s">
        <v>77</v>
      </c>
      <c r="I200" s="3" t="s">
        <v>78</v>
      </c>
      <c r="J200" s="3"/>
      <c r="K200" s="3"/>
      <c r="L200" s="3"/>
      <c r="M200" s="44"/>
      <c r="N200" s="45"/>
      <c r="O200" s="1"/>
      <c r="P200" s="1"/>
      <c r="Q200" s="53"/>
      <c r="R200" s="53"/>
      <c r="S200" s="1"/>
      <c r="T200" s="3"/>
      <c r="U200" s="3"/>
    </row>
    <row r="201" spans="1:22" ht="20.100000000000001" customHeight="1" x14ac:dyDescent="0.25">
      <c r="A201" s="55" t="s">
        <v>497</v>
      </c>
      <c r="B201" s="3" t="s">
        <v>149</v>
      </c>
      <c r="C201" s="4" t="s">
        <v>8</v>
      </c>
      <c r="D201" s="8" t="s">
        <v>29</v>
      </c>
      <c r="E201" s="3" t="s">
        <v>177</v>
      </c>
      <c r="F201" s="49" t="s">
        <v>22</v>
      </c>
      <c r="G201" s="46">
        <f>VLOOKUP(A201,'Extraction 10avr23'!$A$1:$J$264,5,FALSE)</f>
        <v>40194</v>
      </c>
      <c r="H201" s="34" t="s">
        <v>82</v>
      </c>
      <c r="I201" s="3" t="s">
        <v>83</v>
      </c>
      <c r="J201" s="3"/>
      <c r="K201" s="3"/>
      <c r="L201" s="3"/>
      <c r="M201" s="44"/>
      <c r="N201" s="45"/>
      <c r="O201" s="1"/>
      <c r="P201" s="1"/>
      <c r="Q201" s="53"/>
      <c r="R201" s="53"/>
      <c r="S201" s="1"/>
      <c r="T201" s="3"/>
      <c r="U201" s="3"/>
    </row>
    <row r="202" spans="1:22" ht="20.100000000000001" customHeight="1" x14ac:dyDescent="0.25">
      <c r="A202" s="55" t="s">
        <v>498</v>
      </c>
      <c r="B202" s="3" t="s">
        <v>499</v>
      </c>
      <c r="C202" s="5" t="s">
        <v>8</v>
      </c>
      <c r="D202" s="8" t="s">
        <v>29</v>
      </c>
      <c r="E202" s="3" t="s">
        <v>173</v>
      </c>
      <c r="F202" s="49" t="s">
        <v>21</v>
      </c>
      <c r="G202" s="46">
        <f>VLOOKUP(A202,'Extraction 10avr23'!$A$1:$J$264,5,FALSE)</f>
        <v>40364</v>
      </c>
      <c r="H202" s="34" t="s">
        <v>82</v>
      </c>
      <c r="I202" s="3" t="s">
        <v>83</v>
      </c>
      <c r="J202" s="3"/>
      <c r="K202" s="3"/>
      <c r="L202" s="3"/>
      <c r="M202" s="44"/>
      <c r="N202" s="45"/>
      <c r="O202" s="1"/>
      <c r="P202" s="1"/>
      <c r="Q202" s="53"/>
      <c r="R202" s="53"/>
      <c r="S202" s="1"/>
      <c r="T202" s="3"/>
      <c r="U202" s="3"/>
    </row>
    <row r="203" spans="1:22" ht="20.100000000000001" customHeight="1" x14ac:dyDescent="0.25">
      <c r="A203" s="55" t="s">
        <v>141</v>
      </c>
      <c r="B203" s="3" t="s">
        <v>500</v>
      </c>
      <c r="C203" s="4" t="s">
        <v>8</v>
      </c>
      <c r="D203" s="8" t="s">
        <v>29</v>
      </c>
      <c r="E203" s="3" t="s">
        <v>173</v>
      </c>
      <c r="F203" s="49" t="s">
        <v>23</v>
      </c>
      <c r="G203" s="46">
        <f>VLOOKUP(A203,'Extraction 10avr23'!$A$1:$J$264,5,FALSE)</f>
        <v>40430</v>
      </c>
      <c r="H203" s="34" t="s">
        <v>77</v>
      </c>
      <c r="I203" s="3" t="s">
        <v>78</v>
      </c>
      <c r="J203" s="3"/>
      <c r="K203" s="3"/>
      <c r="L203" s="3"/>
      <c r="M203" s="44"/>
      <c r="N203" s="45"/>
      <c r="O203" s="1"/>
      <c r="P203" s="1"/>
      <c r="Q203" s="53"/>
      <c r="R203" s="53"/>
      <c r="S203" s="1"/>
      <c r="T203" s="3"/>
      <c r="U203" s="3"/>
    </row>
    <row r="204" spans="1:22" ht="20.100000000000001" customHeight="1" x14ac:dyDescent="0.25">
      <c r="A204" s="55" t="s">
        <v>501</v>
      </c>
      <c r="B204" s="3" t="s">
        <v>502</v>
      </c>
      <c r="C204" s="5" t="s">
        <v>80</v>
      </c>
      <c r="D204" s="8" t="s">
        <v>29</v>
      </c>
      <c r="E204" s="3" t="s">
        <v>173</v>
      </c>
      <c r="F204" s="49" t="s">
        <v>21</v>
      </c>
      <c r="G204" s="46">
        <f>VLOOKUP(A204,'Extraction 10avr23'!$A$1:$J$264,5,FALSE)</f>
        <v>40316</v>
      </c>
      <c r="H204" s="34" t="s">
        <v>82</v>
      </c>
      <c r="I204" s="3" t="s">
        <v>83</v>
      </c>
      <c r="J204" s="3"/>
      <c r="K204" s="3"/>
      <c r="L204" s="3"/>
      <c r="M204" s="44"/>
      <c r="N204" s="45"/>
      <c r="O204" s="1"/>
      <c r="P204" s="1"/>
      <c r="Q204" s="53"/>
      <c r="R204" s="53"/>
      <c r="S204" s="1"/>
      <c r="T204" s="3"/>
      <c r="U204" s="3"/>
    </row>
    <row r="205" spans="1:22" ht="20.100000000000001" customHeight="1" x14ac:dyDescent="0.25">
      <c r="A205" s="55" t="s">
        <v>503</v>
      </c>
      <c r="B205" s="3" t="s">
        <v>504</v>
      </c>
      <c r="C205" s="4" t="s">
        <v>80</v>
      </c>
      <c r="D205" s="8" t="s">
        <v>29</v>
      </c>
      <c r="E205" s="3" t="s">
        <v>173</v>
      </c>
      <c r="F205" s="49" t="s">
        <v>21</v>
      </c>
      <c r="G205" s="46">
        <f>VLOOKUP(A205,'Extraction 10avr23'!$A$1:$J$264,5,FALSE)</f>
        <v>40419</v>
      </c>
      <c r="H205" s="34" t="s">
        <v>82</v>
      </c>
      <c r="I205" s="3" t="s">
        <v>83</v>
      </c>
      <c r="J205" s="3"/>
      <c r="K205" s="3"/>
      <c r="L205" s="3"/>
      <c r="M205" s="44"/>
      <c r="N205" s="45"/>
      <c r="O205" s="1"/>
      <c r="P205" s="1"/>
      <c r="Q205" s="53"/>
      <c r="R205" s="53"/>
      <c r="S205" s="1"/>
      <c r="T205" s="3"/>
      <c r="U205" s="3"/>
    </row>
    <row r="206" spans="1:22" ht="20.100000000000001" customHeight="1" x14ac:dyDescent="0.25">
      <c r="A206" s="55" t="s">
        <v>142</v>
      </c>
      <c r="B206" s="3" t="s">
        <v>26</v>
      </c>
      <c r="C206" s="4" t="s">
        <v>8</v>
      </c>
      <c r="D206" s="8" t="s">
        <v>29</v>
      </c>
      <c r="E206" s="3" t="s">
        <v>177</v>
      </c>
      <c r="F206" s="49" t="s">
        <v>21</v>
      </c>
      <c r="G206" s="46">
        <f>VLOOKUP(A206,'Extraction 10avr23'!$A$1:$J$264,5,FALSE)</f>
        <v>40233</v>
      </c>
      <c r="H206" s="34" t="s">
        <v>82</v>
      </c>
      <c r="I206" s="3" t="s">
        <v>83</v>
      </c>
      <c r="J206" s="3"/>
      <c r="K206" s="3"/>
      <c r="L206" s="3"/>
      <c r="M206" s="44"/>
      <c r="N206" s="45"/>
      <c r="O206" s="1"/>
      <c r="P206" s="1"/>
      <c r="Q206" s="53"/>
      <c r="R206" s="53"/>
      <c r="S206" s="1"/>
      <c r="T206" s="3"/>
      <c r="U206" s="3"/>
    </row>
    <row r="207" spans="1:22" ht="20.100000000000001" customHeight="1" x14ac:dyDescent="0.25">
      <c r="A207" s="55" t="s">
        <v>505</v>
      </c>
      <c r="B207" s="3" t="s">
        <v>15</v>
      </c>
      <c r="C207" s="4" t="s">
        <v>80</v>
      </c>
      <c r="D207" s="8" t="s">
        <v>29</v>
      </c>
      <c r="E207" s="3" t="s">
        <v>173</v>
      </c>
      <c r="F207" s="49" t="s">
        <v>37</v>
      </c>
      <c r="G207" s="46">
        <f>VLOOKUP(A207,'Extraction 10avr23'!$A$1:$J$264,5,FALSE)</f>
        <v>40463</v>
      </c>
      <c r="H207" s="34" t="s">
        <v>77</v>
      </c>
      <c r="I207" s="3" t="s">
        <v>78</v>
      </c>
      <c r="J207" s="3"/>
      <c r="K207" s="3"/>
      <c r="L207" s="3"/>
      <c r="M207" s="44"/>
      <c r="N207" s="45"/>
      <c r="O207" s="1"/>
      <c r="P207" s="1"/>
      <c r="Q207" s="53"/>
      <c r="R207" s="53"/>
      <c r="S207" s="1"/>
      <c r="T207" s="3"/>
      <c r="U207" s="3"/>
    </row>
    <row r="208" spans="1:22" ht="20.100000000000001" customHeight="1" x14ac:dyDescent="0.25">
      <c r="A208" s="55" t="s">
        <v>506</v>
      </c>
      <c r="B208" s="3" t="s">
        <v>494</v>
      </c>
      <c r="C208" s="5" t="s">
        <v>80</v>
      </c>
      <c r="D208" s="8" t="s">
        <v>29</v>
      </c>
      <c r="E208" s="3" t="s">
        <v>177</v>
      </c>
      <c r="F208" s="49" t="s">
        <v>184</v>
      </c>
      <c r="G208" s="46">
        <f>VLOOKUP(A208,'Extraction 10avr23'!$A$1:$J$264,5,FALSE)</f>
        <v>40217</v>
      </c>
      <c r="H208" s="34" t="s">
        <v>77</v>
      </c>
      <c r="I208" s="3" t="s">
        <v>78</v>
      </c>
      <c r="J208" s="3"/>
      <c r="K208" s="3"/>
      <c r="L208" s="3"/>
      <c r="M208" s="44"/>
      <c r="N208" s="45"/>
      <c r="O208" s="1"/>
      <c r="P208" s="1"/>
      <c r="Q208" s="53"/>
      <c r="R208" s="53"/>
      <c r="S208" s="1"/>
      <c r="T208" s="3"/>
      <c r="U208" s="3"/>
    </row>
    <row r="209" spans="1:21" ht="20.100000000000001" customHeight="1" x14ac:dyDescent="0.25">
      <c r="A209" s="55" t="s">
        <v>507</v>
      </c>
      <c r="B209" s="3" t="s">
        <v>508</v>
      </c>
      <c r="C209" s="4" t="s">
        <v>80</v>
      </c>
      <c r="D209" s="8" t="s">
        <v>29</v>
      </c>
      <c r="E209" s="3" t="s">
        <v>177</v>
      </c>
      <c r="F209" s="49" t="s">
        <v>184</v>
      </c>
      <c r="G209" s="46">
        <f>VLOOKUP(A209,'Extraction 10avr23'!$A$1:$J$264,5,FALSE)</f>
        <v>40046</v>
      </c>
      <c r="H209" s="34" t="s">
        <v>77</v>
      </c>
      <c r="I209" s="3" t="s">
        <v>78</v>
      </c>
      <c r="J209" s="3"/>
      <c r="K209" s="3" t="s">
        <v>84</v>
      </c>
      <c r="L209" s="3"/>
      <c r="M209" s="44"/>
      <c r="N209" s="45"/>
      <c r="O209" s="1"/>
      <c r="P209" s="1"/>
      <c r="Q209" s="53"/>
      <c r="R209" s="53"/>
      <c r="S209" s="1"/>
      <c r="T209" s="3"/>
      <c r="U209" s="3"/>
    </row>
    <row r="210" spans="1:21" ht="20.100000000000001" customHeight="1" x14ac:dyDescent="0.25">
      <c r="A210" s="55" t="s">
        <v>509</v>
      </c>
      <c r="B210" s="3" t="s">
        <v>157</v>
      </c>
      <c r="C210" s="4" t="s">
        <v>8</v>
      </c>
      <c r="D210" s="8" t="s">
        <v>29</v>
      </c>
      <c r="E210" s="3" t="s">
        <v>173</v>
      </c>
      <c r="F210" s="49" t="s">
        <v>17</v>
      </c>
      <c r="G210" s="46">
        <f>VLOOKUP(A210,'Extraction 10avr23'!$A$1:$J$264,5,FALSE)</f>
        <v>40436</v>
      </c>
      <c r="H210" s="34" t="s">
        <v>77</v>
      </c>
      <c r="I210" s="3" t="s">
        <v>78</v>
      </c>
      <c r="J210" s="3"/>
      <c r="K210" s="3"/>
      <c r="L210" s="3"/>
      <c r="M210" s="44"/>
      <c r="N210" s="45"/>
      <c r="O210" s="1"/>
      <c r="P210" s="1"/>
      <c r="Q210" s="53"/>
      <c r="R210" s="53"/>
      <c r="S210" s="1"/>
      <c r="T210" s="3"/>
      <c r="U210" s="3"/>
    </row>
    <row r="211" spans="1:21" ht="20.100000000000001" customHeight="1" x14ac:dyDescent="0.25">
      <c r="A211" s="55" t="s">
        <v>143</v>
      </c>
      <c r="B211" s="3" t="s">
        <v>379</v>
      </c>
      <c r="C211" s="4" t="s">
        <v>80</v>
      </c>
      <c r="D211" s="8" t="s">
        <v>29</v>
      </c>
      <c r="E211" s="3" t="s">
        <v>173</v>
      </c>
      <c r="F211" s="49" t="s">
        <v>184</v>
      </c>
      <c r="G211" s="46">
        <f>VLOOKUP(A211,'Extraction 10avr23'!$A$1:$J$264,5,FALSE)</f>
        <v>40520</v>
      </c>
      <c r="H211" s="34" t="s">
        <v>77</v>
      </c>
      <c r="I211" s="3" t="s">
        <v>78</v>
      </c>
      <c r="J211" s="3"/>
      <c r="K211" s="3"/>
      <c r="L211" s="3"/>
      <c r="M211" s="44"/>
      <c r="N211" s="45"/>
      <c r="O211" s="1"/>
      <c r="P211" s="1"/>
      <c r="Q211" s="53"/>
      <c r="R211" s="53"/>
      <c r="S211" s="1"/>
      <c r="T211" s="3"/>
      <c r="U211" s="3"/>
    </row>
    <row r="212" spans="1:21" ht="20.100000000000001" customHeight="1" x14ac:dyDescent="0.25">
      <c r="A212" s="55" t="s">
        <v>510</v>
      </c>
      <c r="B212" s="3" t="s">
        <v>241</v>
      </c>
      <c r="C212" s="5" t="s">
        <v>80</v>
      </c>
      <c r="D212" s="8" t="s">
        <v>29</v>
      </c>
      <c r="E212" s="3" t="s">
        <v>173</v>
      </c>
      <c r="F212" s="49" t="s">
        <v>18</v>
      </c>
      <c r="G212" s="46">
        <f>VLOOKUP(A212,'Extraction 10avr23'!$A$1:$J$264,5,FALSE)</f>
        <v>40283</v>
      </c>
      <c r="H212" s="34" t="s">
        <v>77</v>
      </c>
      <c r="I212" s="3" t="s">
        <v>78</v>
      </c>
      <c r="J212" s="3" t="s">
        <v>79</v>
      </c>
      <c r="K212" s="3"/>
      <c r="L212" s="3"/>
      <c r="M212" s="44"/>
      <c r="N212" s="45"/>
      <c r="O212" s="1"/>
      <c r="P212" s="1"/>
      <c r="Q212" s="53"/>
      <c r="R212" s="53"/>
      <c r="S212" s="1"/>
      <c r="T212" s="3"/>
      <c r="U212" s="3"/>
    </row>
    <row r="213" spans="1:21" ht="20.100000000000001" customHeight="1" x14ac:dyDescent="0.25">
      <c r="A213" s="55" t="s">
        <v>511</v>
      </c>
      <c r="B213" s="3" t="s">
        <v>31</v>
      </c>
      <c r="C213" s="4" t="s">
        <v>80</v>
      </c>
      <c r="D213" s="8" t="s">
        <v>29</v>
      </c>
      <c r="E213" s="3" t="s">
        <v>173</v>
      </c>
      <c r="F213" s="49" t="s">
        <v>17</v>
      </c>
      <c r="G213" s="46">
        <f>VLOOKUP(A213,'Extraction 10avr23'!$A$1:$J$264,5,FALSE)</f>
        <v>40359</v>
      </c>
      <c r="H213" s="34" t="s">
        <v>77</v>
      </c>
      <c r="I213" s="3" t="s">
        <v>78</v>
      </c>
      <c r="J213" s="3" t="s">
        <v>79</v>
      </c>
      <c r="K213" s="3"/>
      <c r="L213" s="3"/>
      <c r="M213" s="44"/>
      <c r="N213" s="45"/>
      <c r="O213" s="1"/>
      <c r="P213" s="1"/>
      <c r="Q213" s="53"/>
      <c r="R213" s="53"/>
      <c r="S213" s="1"/>
      <c r="T213" s="3"/>
      <c r="U213" s="3"/>
    </row>
    <row r="214" spans="1:21" ht="20.100000000000001" customHeight="1" x14ac:dyDescent="0.25">
      <c r="A214" s="55" t="s">
        <v>512</v>
      </c>
      <c r="B214" s="3" t="s">
        <v>10</v>
      </c>
      <c r="C214" s="4" t="s">
        <v>80</v>
      </c>
      <c r="D214" s="8" t="s">
        <v>29</v>
      </c>
      <c r="E214" s="3" t="s">
        <v>173</v>
      </c>
      <c r="F214" s="49" t="s">
        <v>37</v>
      </c>
      <c r="G214" s="46">
        <f>VLOOKUP(A214,'Extraction 10avr23'!$A$1:$J$264,5,FALSE)</f>
        <v>40324</v>
      </c>
      <c r="H214" s="34" t="s">
        <v>77</v>
      </c>
      <c r="I214" s="3" t="s">
        <v>78</v>
      </c>
      <c r="J214" s="3"/>
      <c r="K214" s="3" t="s">
        <v>230</v>
      </c>
      <c r="L214" s="3"/>
      <c r="M214" s="44"/>
      <c r="N214" s="45"/>
      <c r="O214" s="1"/>
      <c r="P214" s="1"/>
      <c r="Q214" s="53"/>
      <c r="R214" s="53"/>
      <c r="S214" s="1"/>
      <c r="T214" s="3"/>
      <c r="U214" s="3"/>
    </row>
    <row r="215" spans="1:21" ht="20.100000000000001" customHeight="1" x14ac:dyDescent="0.25">
      <c r="A215" s="55" t="s">
        <v>513</v>
      </c>
      <c r="B215" s="3" t="s">
        <v>9</v>
      </c>
      <c r="C215" s="5" t="s">
        <v>8</v>
      </c>
      <c r="D215" s="8" t="s">
        <v>29</v>
      </c>
      <c r="E215" s="3" t="s">
        <v>173</v>
      </c>
      <c r="F215" s="49" t="s">
        <v>184</v>
      </c>
      <c r="G215" s="46">
        <f>VLOOKUP(A215,'Extraction 10avr23'!$A$1:$J$264,5,FALSE)</f>
        <v>40279</v>
      </c>
      <c r="H215" s="34" t="s">
        <v>77</v>
      </c>
      <c r="I215" s="3" t="s">
        <v>78</v>
      </c>
      <c r="J215" s="3"/>
      <c r="K215" s="3"/>
      <c r="L215" s="3"/>
      <c r="M215" s="44"/>
      <c r="N215" s="45"/>
      <c r="O215" s="1"/>
      <c r="P215" s="1"/>
      <c r="Q215" s="53"/>
      <c r="R215" s="53"/>
      <c r="S215" s="1"/>
      <c r="T215" s="3"/>
      <c r="U215" s="3"/>
    </row>
    <row r="216" spans="1:21" ht="20.100000000000001" customHeight="1" x14ac:dyDescent="0.25">
      <c r="A216" s="55" t="s">
        <v>514</v>
      </c>
      <c r="B216" s="3" t="s">
        <v>515</v>
      </c>
      <c r="C216" s="4" t="s">
        <v>80</v>
      </c>
      <c r="D216" s="8" t="s">
        <v>29</v>
      </c>
      <c r="E216" s="3" t="s">
        <v>173</v>
      </c>
      <c r="F216" s="49" t="s">
        <v>23</v>
      </c>
      <c r="G216" s="46">
        <f>VLOOKUP(A216,'Extraction 10avr23'!$A$1:$J$264,5,FALSE)</f>
        <v>40386</v>
      </c>
      <c r="H216" s="34" t="s">
        <v>77</v>
      </c>
      <c r="I216" s="3" t="s">
        <v>78</v>
      </c>
      <c r="J216" s="3"/>
      <c r="K216" s="3"/>
      <c r="L216" s="3"/>
      <c r="M216" s="44"/>
      <c r="N216" s="45"/>
      <c r="O216" s="1"/>
      <c r="P216" s="1"/>
      <c r="Q216" s="53"/>
      <c r="R216" s="53"/>
      <c r="S216" s="1"/>
      <c r="T216" s="3"/>
      <c r="U216" s="3"/>
    </row>
    <row r="217" spans="1:21" ht="20.100000000000001" customHeight="1" x14ac:dyDescent="0.25">
      <c r="A217" s="55" t="s">
        <v>516</v>
      </c>
      <c r="B217" s="3" t="s">
        <v>517</v>
      </c>
      <c r="C217" s="4" t="s">
        <v>80</v>
      </c>
      <c r="D217" s="8" t="s">
        <v>29</v>
      </c>
      <c r="E217" s="3" t="s">
        <v>173</v>
      </c>
      <c r="F217" s="49" t="s">
        <v>37</v>
      </c>
      <c r="G217" s="46">
        <f>VLOOKUP(A217,'Extraction 10avr23'!$A$1:$J$264,5,FALSE)</f>
        <v>40283</v>
      </c>
      <c r="H217" s="34" t="s">
        <v>77</v>
      </c>
      <c r="I217" s="3" t="s">
        <v>78</v>
      </c>
      <c r="J217" s="3"/>
      <c r="K217" s="3"/>
      <c r="L217" s="3"/>
      <c r="M217" s="44"/>
      <c r="N217" s="45"/>
      <c r="O217" s="1"/>
      <c r="P217" s="1"/>
      <c r="Q217" s="53"/>
      <c r="R217" s="53"/>
      <c r="S217" s="1"/>
      <c r="T217" s="3"/>
      <c r="U217" s="3"/>
    </row>
    <row r="218" spans="1:21" ht="20.100000000000001" customHeight="1" x14ac:dyDescent="0.25">
      <c r="A218" s="55" t="s">
        <v>518</v>
      </c>
      <c r="B218" s="3" t="s">
        <v>519</v>
      </c>
      <c r="C218" s="4" t="s">
        <v>80</v>
      </c>
      <c r="D218" s="8" t="s">
        <v>29</v>
      </c>
      <c r="E218" s="3" t="s">
        <v>173</v>
      </c>
      <c r="F218" s="49" t="s">
        <v>16</v>
      </c>
      <c r="G218" s="46">
        <f>VLOOKUP(A218,'Extraction 10avr23'!$A$1:$J$264,5,FALSE)</f>
        <v>40412</v>
      </c>
      <c r="H218" s="34" t="s">
        <v>77</v>
      </c>
      <c r="I218" s="3" t="s">
        <v>92</v>
      </c>
      <c r="J218" s="3"/>
      <c r="K218" s="3"/>
      <c r="L218" s="3"/>
      <c r="M218" s="44"/>
      <c r="N218" s="45"/>
      <c r="O218" s="1"/>
      <c r="P218" s="1"/>
      <c r="Q218" s="53"/>
      <c r="R218" s="53"/>
      <c r="S218" s="1"/>
      <c r="T218" s="3"/>
      <c r="U218" s="3"/>
    </row>
    <row r="219" spans="1:21" ht="20.100000000000001" customHeight="1" x14ac:dyDescent="0.25">
      <c r="A219" s="55" t="s">
        <v>520</v>
      </c>
      <c r="B219" s="3" t="s">
        <v>521</v>
      </c>
      <c r="C219" s="5" t="s">
        <v>8</v>
      </c>
      <c r="D219" s="8" t="s">
        <v>29</v>
      </c>
      <c r="E219" s="3" t="s">
        <v>173</v>
      </c>
      <c r="F219" s="49" t="s">
        <v>23</v>
      </c>
      <c r="G219" s="46">
        <f>VLOOKUP(A219,'Extraction 10avr23'!$A$1:$J$264,5,FALSE)</f>
        <v>40352</v>
      </c>
      <c r="H219" s="34" t="s">
        <v>77</v>
      </c>
      <c r="I219" s="3" t="s">
        <v>78</v>
      </c>
      <c r="J219" s="3"/>
      <c r="K219" s="3"/>
      <c r="L219" s="3"/>
      <c r="M219" s="44"/>
      <c r="N219" s="45"/>
      <c r="O219" s="1"/>
      <c r="P219" s="1"/>
      <c r="Q219" s="53"/>
      <c r="R219" s="53"/>
      <c r="S219" s="1"/>
      <c r="T219" s="3"/>
      <c r="U219" s="3"/>
    </row>
    <row r="220" spans="1:21" ht="20.100000000000001" customHeight="1" x14ac:dyDescent="0.25">
      <c r="A220" s="55" t="s">
        <v>144</v>
      </c>
      <c r="B220" s="3" t="s">
        <v>522</v>
      </c>
      <c r="C220" s="5" t="s">
        <v>80</v>
      </c>
      <c r="D220" s="8" t="s">
        <v>29</v>
      </c>
      <c r="E220" s="3" t="s">
        <v>173</v>
      </c>
      <c r="F220" s="49" t="s">
        <v>184</v>
      </c>
      <c r="G220" s="46">
        <f>VLOOKUP(A220,'Extraction 10avr23'!$A$1:$J$264,5,FALSE)</f>
        <v>40322</v>
      </c>
      <c r="H220" s="34" t="s">
        <v>77</v>
      </c>
      <c r="I220" s="3" t="s">
        <v>78</v>
      </c>
      <c r="J220" s="3"/>
      <c r="K220" s="3"/>
      <c r="L220" s="3"/>
      <c r="M220" s="44"/>
      <c r="N220" s="45"/>
      <c r="O220" s="1"/>
      <c r="P220" s="1"/>
      <c r="Q220" s="53"/>
      <c r="R220" s="53"/>
      <c r="S220" s="1"/>
      <c r="T220" s="3"/>
      <c r="U220" s="3"/>
    </row>
    <row r="221" spans="1:21" ht="20.100000000000001" customHeight="1" x14ac:dyDescent="0.25">
      <c r="A221" s="55" t="s">
        <v>523</v>
      </c>
      <c r="B221" s="3" t="s">
        <v>27</v>
      </c>
      <c r="C221" s="5" t="s">
        <v>8</v>
      </c>
      <c r="D221" s="8" t="s">
        <v>29</v>
      </c>
      <c r="E221" s="3" t="s">
        <v>173</v>
      </c>
      <c r="F221" s="49" t="s">
        <v>88</v>
      </c>
      <c r="G221" s="46">
        <f>VLOOKUP(A221,'Extraction 10avr23'!$A$1:$J$264,5,FALSE)</f>
        <v>40451</v>
      </c>
      <c r="H221" s="34" t="s">
        <v>77</v>
      </c>
      <c r="I221" s="3" t="s">
        <v>78</v>
      </c>
      <c r="J221" s="3"/>
      <c r="K221" s="3"/>
      <c r="L221" s="3"/>
      <c r="M221" s="44"/>
      <c r="N221" s="45"/>
      <c r="O221" s="1"/>
      <c r="P221" s="1"/>
      <c r="Q221" s="53"/>
      <c r="R221" s="53"/>
      <c r="S221" s="1"/>
      <c r="T221" s="3"/>
      <c r="U221" s="3"/>
    </row>
    <row r="222" spans="1:21" ht="20.100000000000001" customHeight="1" x14ac:dyDescent="0.25">
      <c r="A222" s="55" t="s">
        <v>524</v>
      </c>
      <c r="B222" s="3" t="s">
        <v>525</v>
      </c>
      <c r="C222" s="4" t="s">
        <v>80</v>
      </c>
      <c r="D222" s="8" t="s">
        <v>29</v>
      </c>
      <c r="E222" s="3" t="s">
        <v>173</v>
      </c>
      <c r="F222" s="49" t="s">
        <v>37</v>
      </c>
      <c r="G222" s="46">
        <f>VLOOKUP(A222,'Extraction 10avr23'!$A$1:$J$264,5,FALSE)</f>
        <v>40391</v>
      </c>
      <c r="H222" s="34" t="s">
        <v>77</v>
      </c>
      <c r="I222" s="3" t="s">
        <v>78</v>
      </c>
      <c r="J222" s="3"/>
      <c r="K222" s="3"/>
      <c r="L222" s="3"/>
      <c r="M222" s="44"/>
      <c r="N222" s="45"/>
      <c r="O222" s="1"/>
      <c r="P222" s="1"/>
      <c r="Q222" s="53"/>
      <c r="R222" s="53"/>
      <c r="S222" s="1"/>
      <c r="T222" s="3"/>
      <c r="U222" s="3"/>
    </row>
    <row r="223" spans="1:21" ht="20.100000000000001" customHeight="1" x14ac:dyDescent="0.25">
      <c r="A223" s="55" t="s">
        <v>526</v>
      </c>
      <c r="B223" s="3" t="s">
        <v>136</v>
      </c>
      <c r="C223" s="5" t="s">
        <v>8</v>
      </c>
      <c r="D223" s="8" t="s">
        <v>29</v>
      </c>
      <c r="E223" s="3" t="s">
        <v>173</v>
      </c>
      <c r="F223" s="49" t="s">
        <v>37</v>
      </c>
      <c r="G223" s="46">
        <f>VLOOKUP(A223,'Extraction 10avr23'!$A$1:$J$264,5,FALSE)</f>
        <v>40459</v>
      </c>
      <c r="H223" s="34" t="s">
        <v>77</v>
      </c>
      <c r="I223" s="3" t="s">
        <v>78</v>
      </c>
      <c r="J223" s="3"/>
      <c r="K223" s="3"/>
      <c r="L223" s="3"/>
      <c r="M223" s="44"/>
      <c r="N223" s="45"/>
      <c r="O223" s="1"/>
      <c r="P223" s="1"/>
      <c r="Q223" s="53"/>
      <c r="R223" s="53"/>
      <c r="S223" s="1"/>
      <c r="T223" s="3"/>
      <c r="U223" s="3"/>
    </row>
    <row r="224" spans="1:21" ht="20.100000000000001" customHeight="1" x14ac:dyDescent="0.25">
      <c r="A224" s="55" t="s">
        <v>527</v>
      </c>
      <c r="B224" s="3" t="s">
        <v>326</v>
      </c>
      <c r="C224" s="4" t="s">
        <v>80</v>
      </c>
      <c r="D224" s="8" t="s">
        <v>29</v>
      </c>
      <c r="E224" s="3" t="s">
        <v>173</v>
      </c>
      <c r="F224" s="49" t="s">
        <v>88</v>
      </c>
      <c r="G224" s="46">
        <f>VLOOKUP(A224,'Extraction 10avr23'!$A$1:$J$264,5,FALSE)</f>
        <v>40287</v>
      </c>
      <c r="H224" s="34" t="s">
        <v>77</v>
      </c>
      <c r="I224" s="3" t="s">
        <v>78</v>
      </c>
      <c r="J224" s="3"/>
      <c r="K224" s="3"/>
      <c r="L224" s="3"/>
      <c r="M224" s="44"/>
      <c r="N224" s="45"/>
      <c r="O224" s="1"/>
      <c r="P224" s="1"/>
      <c r="Q224" s="53"/>
      <c r="R224" s="53"/>
      <c r="S224" s="1"/>
      <c r="T224" s="3"/>
      <c r="U224" s="3"/>
    </row>
    <row r="225" spans="1:21" ht="20.100000000000001" customHeight="1" x14ac:dyDescent="0.25">
      <c r="A225" s="55" t="s">
        <v>528</v>
      </c>
      <c r="B225" s="3" t="s">
        <v>529</v>
      </c>
      <c r="C225" s="5" t="s">
        <v>8</v>
      </c>
      <c r="D225" s="8" t="s">
        <v>29</v>
      </c>
      <c r="E225" s="3" t="s">
        <v>173</v>
      </c>
      <c r="F225" s="49" t="s">
        <v>184</v>
      </c>
      <c r="G225" s="46">
        <f>VLOOKUP(A225,'Extraction 10avr23'!$A$1:$J$264,5,FALSE)</f>
        <v>40308</v>
      </c>
      <c r="H225" s="34" t="s">
        <v>77</v>
      </c>
      <c r="I225" s="3" t="s">
        <v>78</v>
      </c>
      <c r="J225" s="3"/>
      <c r="K225" s="3"/>
      <c r="L225" s="3"/>
      <c r="M225" s="44"/>
      <c r="N225" s="45"/>
      <c r="O225" s="1"/>
      <c r="P225" s="1"/>
      <c r="Q225" s="53"/>
      <c r="R225" s="53"/>
      <c r="S225" s="1"/>
      <c r="T225" s="3"/>
      <c r="U225" s="3"/>
    </row>
    <row r="226" spans="1:21" ht="20.100000000000001" customHeight="1" x14ac:dyDescent="0.25">
      <c r="A226" s="55" t="s">
        <v>530</v>
      </c>
      <c r="B226" s="3" t="s">
        <v>531</v>
      </c>
      <c r="C226" s="5" t="s">
        <v>8</v>
      </c>
      <c r="D226" s="8" t="s">
        <v>29</v>
      </c>
      <c r="E226" s="3" t="s">
        <v>173</v>
      </c>
      <c r="F226" s="49" t="s">
        <v>37</v>
      </c>
      <c r="G226" s="46">
        <f>VLOOKUP(A226,'Extraction 10avr23'!$A$1:$J$264,5,FALSE)</f>
        <v>40297</v>
      </c>
      <c r="H226" s="34" t="s">
        <v>77</v>
      </c>
      <c r="I226" s="3" t="s">
        <v>78</v>
      </c>
      <c r="J226" s="3"/>
      <c r="K226" s="3" t="s">
        <v>101</v>
      </c>
      <c r="L226" s="3"/>
      <c r="M226" s="44"/>
      <c r="N226" s="45"/>
      <c r="O226" s="1"/>
      <c r="P226" s="1"/>
      <c r="Q226" s="53"/>
      <c r="R226" s="53"/>
      <c r="S226" s="1"/>
      <c r="T226" s="3"/>
      <c r="U226" s="3"/>
    </row>
    <row r="227" spans="1:21" ht="20.100000000000001" customHeight="1" x14ac:dyDescent="0.25">
      <c r="A227" s="55" t="s">
        <v>532</v>
      </c>
      <c r="B227" s="3" t="s">
        <v>533</v>
      </c>
      <c r="C227" s="5" t="s">
        <v>80</v>
      </c>
      <c r="D227" s="8" t="s">
        <v>29</v>
      </c>
      <c r="E227" s="3" t="s">
        <v>173</v>
      </c>
      <c r="F227" s="49" t="s">
        <v>17</v>
      </c>
      <c r="G227" s="46">
        <f>VLOOKUP(A227,'Extraction 10avr23'!$A$1:$J$264,5,FALSE)</f>
        <v>40359</v>
      </c>
      <c r="H227" s="34" t="s">
        <v>77</v>
      </c>
      <c r="I227" s="3" t="s">
        <v>92</v>
      </c>
      <c r="J227" s="3"/>
      <c r="K227" s="3" t="s">
        <v>275</v>
      </c>
      <c r="L227" s="3"/>
      <c r="M227" s="44"/>
      <c r="N227" s="45"/>
      <c r="O227" s="1"/>
      <c r="P227" s="1"/>
      <c r="Q227" s="53"/>
      <c r="R227" s="53"/>
      <c r="S227" s="1"/>
      <c r="T227" s="3"/>
      <c r="U227" s="3"/>
    </row>
    <row r="228" spans="1:21" ht="20.100000000000001" customHeight="1" x14ac:dyDescent="0.25">
      <c r="A228" s="55" t="s">
        <v>534</v>
      </c>
      <c r="B228" s="3" t="s">
        <v>120</v>
      </c>
      <c r="C228" s="5" t="s">
        <v>80</v>
      </c>
      <c r="D228" s="8" t="s">
        <v>29</v>
      </c>
      <c r="E228" s="3" t="s">
        <v>173</v>
      </c>
      <c r="F228" s="49" t="s">
        <v>17</v>
      </c>
      <c r="G228" s="46">
        <f>VLOOKUP(A228,'Extraction 10avr23'!$A$1:$J$264,5,FALSE)</f>
        <v>40327</v>
      </c>
      <c r="H228" s="34" t="s">
        <v>77</v>
      </c>
      <c r="I228" s="3" t="s">
        <v>92</v>
      </c>
      <c r="J228" s="3" t="s">
        <v>79</v>
      </c>
      <c r="K228" s="3" t="s">
        <v>230</v>
      </c>
      <c r="L228" s="3"/>
      <c r="M228" s="44"/>
      <c r="N228" s="45"/>
      <c r="O228" s="1"/>
      <c r="P228" s="1"/>
      <c r="Q228" s="53"/>
      <c r="R228" s="53"/>
      <c r="S228" s="1"/>
      <c r="T228" s="3"/>
      <c r="U228" s="3"/>
    </row>
    <row r="229" spans="1:21" ht="20.100000000000001" customHeight="1" x14ac:dyDescent="0.25">
      <c r="A229" s="55" t="s">
        <v>535</v>
      </c>
      <c r="B229" s="3" t="s">
        <v>152</v>
      </c>
      <c r="C229" s="5" t="s">
        <v>80</v>
      </c>
      <c r="D229" s="8" t="s">
        <v>29</v>
      </c>
      <c r="E229" s="3" t="s">
        <v>173</v>
      </c>
      <c r="F229" s="49" t="s">
        <v>37</v>
      </c>
      <c r="G229" s="46">
        <f>VLOOKUP(A229,'Extraction 10avr23'!$A$1:$J$264,5,FALSE)</f>
        <v>40287</v>
      </c>
      <c r="H229" s="34" t="s">
        <v>77</v>
      </c>
      <c r="I229" s="3" t="s">
        <v>78</v>
      </c>
      <c r="J229" s="3"/>
      <c r="K229" s="3"/>
      <c r="L229" s="3"/>
      <c r="M229" s="44"/>
      <c r="N229" s="45"/>
      <c r="O229" s="1"/>
      <c r="P229" s="1"/>
      <c r="Q229" s="53"/>
      <c r="R229" s="53"/>
      <c r="S229" s="1"/>
      <c r="T229" s="3"/>
      <c r="U229" s="3"/>
    </row>
    <row r="230" spans="1:21" ht="20.100000000000001" customHeight="1" x14ac:dyDescent="0.25">
      <c r="A230" s="55" t="s">
        <v>536</v>
      </c>
      <c r="B230" s="3" t="s">
        <v>9</v>
      </c>
      <c r="C230" s="4" t="s">
        <v>8</v>
      </c>
      <c r="D230" s="8" t="s">
        <v>29</v>
      </c>
      <c r="E230" s="3" t="s">
        <v>173</v>
      </c>
      <c r="F230" s="49" t="s">
        <v>37</v>
      </c>
      <c r="G230" s="46">
        <f>VLOOKUP(A230,'Extraction 10avr23'!$A$1:$J$264,5,FALSE)</f>
        <v>40287</v>
      </c>
      <c r="H230" s="34" t="s">
        <v>77</v>
      </c>
      <c r="I230" s="3" t="s">
        <v>78</v>
      </c>
      <c r="J230" s="3"/>
      <c r="K230" s="3"/>
      <c r="L230" s="3"/>
      <c r="M230" s="44"/>
      <c r="N230" s="45"/>
      <c r="O230" s="1"/>
      <c r="P230" s="1"/>
      <c r="Q230" s="53"/>
      <c r="R230" s="53"/>
      <c r="S230" s="1"/>
      <c r="T230" s="3"/>
      <c r="U230" s="3"/>
    </row>
    <row r="231" spans="1:21" ht="20.100000000000001" customHeight="1" x14ac:dyDescent="0.25">
      <c r="A231" s="55" t="s">
        <v>537</v>
      </c>
      <c r="B231" s="3" t="s">
        <v>33</v>
      </c>
      <c r="C231" s="5" t="s">
        <v>80</v>
      </c>
      <c r="D231" s="8" t="s">
        <v>29</v>
      </c>
      <c r="E231" s="3" t="s">
        <v>177</v>
      </c>
      <c r="F231" s="49" t="s">
        <v>23</v>
      </c>
      <c r="G231" s="46">
        <f>VLOOKUP(A231,'Extraction 10avr23'!$A$1:$J$264,5,FALSE)</f>
        <v>40189</v>
      </c>
      <c r="H231" s="34" t="s">
        <v>77</v>
      </c>
      <c r="I231" s="3" t="s">
        <v>78</v>
      </c>
      <c r="J231" s="3"/>
      <c r="K231" s="3"/>
      <c r="L231" s="3"/>
      <c r="M231" s="44"/>
      <c r="N231" s="45"/>
      <c r="O231" s="1"/>
      <c r="P231" s="1"/>
      <c r="Q231" s="53"/>
      <c r="R231" s="53"/>
      <c r="S231" s="1"/>
      <c r="T231" s="3"/>
      <c r="U231" s="3"/>
    </row>
    <row r="232" spans="1:21" ht="20.100000000000001" customHeight="1" x14ac:dyDescent="0.25">
      <c r="A232" s="55" t="s">
        <v>538</v>
      </c>
      <c r="B232" s="3" t="s">
        <v>539</v>
      </c>
      <c r="C232" s="5" t="s">
        <v>8</v>
      </c>
      <c r="D232" s="8" t="s">
        <v>29</v>
      </c>
      <c r="E232" s="3" t="s">
        <v>177</v>
      </c>
      <c r="F232" s="49" t="s">
        <v>23</v>
      </c>
      <c r="G232" s="46">
        <f>VLOOKUP(A232,'Extraction 10avr23'!$A$1:$J$264,5,FALSE)</f>
        <v>40219</v>
      </c>
      <c r="H232" s="34" t="s">
        <v>77</v>
      </c>
      <c r="I232" s="3" t="s">
        <v>78</v>
      </c>
      <c r="J232" s="3"/>
      <c r="K232" s="3"/>
      <c r="L232" s="3"/>
      <c r="M232" s="44"/>
      <c r="N232" s="45"/>
      <c r="O232" s="1"/>
      <c r="P232" s="1"/>
      <c r="Q232" s="53"/>
      <c r="R232" s="53"/>
      <c r="S232" s="1"/>
      <c r="T232" s="3"/>
      <c r="U232" s="3"/>
    </row>
    <row r="233" spans="1:21" ht="20.100000000000001" customHeight="1" x14ac:dyDescent="0.25">
      <c r="A233" s="55" t="s">
        <v>146</v>
      </c>
      <c r="B233" s="3" t="s">
        <v>540</v>
      </c>
      <c r="C233" s="4" t="s">
        <v>8</v>
      </c>
      <c r="D233" s="8" t="s">
        <v>29</v>
      </c>
      <c r="E233" s="3" t="s">
        <v>173</v>
      </c>
      <c r="F233" s="49" t="s">
        <v>18</v>
      </c>
      <c r="G233" s="46">
        <f>VLOOKUP(A233,'Extraction 10avr23'!$A$1:$J$264,5,FALSE)</f>
        <v>40364</v>
      </c>
      <c r="H233" s="34" t="s">
        <v>77</v>
      </c>
      <c r="I233" s="3" t="s">
        <v>78</v>
      </c>
      <c r="J233" s="3" t="s">
        <v>79</v>
      </c>
      <c r="K233" s="3"/>
      <c r="L233" s="3"/>
      <c r="M233" s="44"/>
      <c r="N233" s="45"/>
      <c r="O233" s="1"/>
      <c r="P233" s="1"/>
      <c r="Q233" s="53"/>
      <c r="R233" s="53"/>
      <c r="S233" s="1"/>
      <c r="T233" s="3"/>
      <c r="U233" s="3"/>
    </row>
    <row r="234" spans="1:21" ht="20.100000000000001" customHeight="1" x14ac:dyDescent="0.25">
      <c r="A234" s="55" t="s">
        <v>541</v>
      </c>
      <c r="B234" s="3" t="s">
        <v>14</v>
      </c>
      <c r="C234" s="5" t="s">
        <v>8</v>
      </c>
      <c r="D234" s="8" t="s">
        <v>29</v>
      </c>
      <c r="E234" s="3" t="s">
        <v>177</v>
      </c>
      <c r="F234" s="49" t="s">
        <v>17</v>
      </c>
      <c r="G234" s="46">
        <f>VLOOKUP(A234,'Extraction 10avr23'!$A$1:$J$264,5,FALSE)</f>
        <v>40204</v>
      </c>
      <c r="H234" s="34" t="s">
        <v>77</v>
      </c>
      <c r="I234" s="3" t="s">
        <v>92</v>
      </c>
      <c r="J234" s="3"/>
      <c r="K234" s="3"/>
      <c r="L234" s="3"/>
      <c r="M234" s="44"/>
      <c r="N234" s="45"/>
      <c r="O234" s="1"/>
      <c r="P234" s="1"/>
      <c r="Q234" s="53"/>
      <c r="R234" s="53"/>
      <c r="S234" s="1"/>
      <c r="T234" s="3"/>
      <c r="U234" s="3"/>
    </row>
    <row r="235" spans="1:21" ht="20.100000000000001" customHeight="1" x14ac:dyDescent="0.25">
      <c r="A235" s="55" t="s">
        <v>542</v>
      </c>
      <c r="B235" s="3" t="s">
        <v>543</v>
      </c>
      <c r="C235" s="4" t="s">
        <v>80</v>
      </c>
      <c r="D235" s="8" t="s">
        <v>29</v>
      </c>
      <c r="E235" s="3" t="s">
        <v>177</v>
      </c>
      <c r="F235" s="49" t="s">
        <v>16</v>
      </c>
      <c r="G235" s="46">
        <f>VLOOKUP(A235,'Extraction 10avr23'!$A$1:$J$264,5,FALSE)</f>
        <v>40248</v>
      </c>
      <c r="H235" s="34" t="s">
        <v>77</v>
      </c>
      <c r="I235" s="3" t="s">
        <v>92</v>
      </c>
      <c r="J235" s="3"/>
      <c r="K235" s="3"/>
      <c r="L235" s="3"/>
      <c r="M235" s="44"/>
      <c r="N235" s="45"/>
      <c r="O235" s="1"/>
      <c r="P235" s="1"/>
      <c r="Q235" s="53"/>
      <c r="R235" s="53"/>
      <c r="S235" s="1"/>
      <c r="T235" s="3"/>
      <c r="U235" s="3"/>
    </row>
    <row r="236" spans="1:21" ht="20.100000000000001" customHeight="1" x14ac:dyDescent="0.25">
      <c r="A236" s="55" t="s">
        <v>544</v>
      </c>
      <c r="B236" s="3" t="s">
        <v>545</v>
      </c>
      <c r="C236" s="4" t="s">
        <v>80</v>
      </c>
      <c r="D236" s="8" t="s">
        <v>29</v>
      </c>
      <c r="E236" s="3" t="s">
        <v>173</v>
      </c>
      <c r="F236" s="49" t="s">
        <v>21</v>
      </c>
      <c r="G236" s="46">
        <f>VLOOKUP(A236,'Extraction 10avr23'!$A$1:$J$264,5,FALSE)</f>
        <v>40323</v>
      </c>
      <c r="H236" s="34" t="s">
        <v>82</v>
      </c>
      <c r="I236" s="3" t="s">
        <v>83</v>
      </c>
      <c r="J236" s="3" t="s">
        <v>79</v>
      </c>
      <c r="K236" s="3"/>
      <c r="L236" s="3"/>
      <c r="M236" s="44"/>
      <c r="N236" s="45"/>
      <c r="O236" s="1"/>
      <c r="P236" s="1"/>
      <c r="Q236" s="53"/>
      <c r="R236" s="53"/>
      <c r="S236" s="1"/>
      <c r="T236" s="3"/>
      <c r="U236" s="3"/>
    </row>
    <row r="237" spans="1:21" ht="20.100000000000001" customHeight="1" x14ac:dyDescent="0.25">
      <c r="A237" s="55" t="s">
        <v>546</v>
      </c>
      <c r="B237" s="3" t="s">
        <v>94</v>
      </c>
      <c r="C237" s="4" t="s">
        <v>80</v>
      </c>
      <c r="D237" s="8" t="s">
        <v>29</v>
      </c>
      <c r="E237" s="3" t="s">
        <v>173</v>
      </c>
      <c r="F237" s="49" t="s">
        <v>88</v>
      </c>
      <c r="G237" s="46">
        <f>VLOOKUP(A237,'Extraction 10avr23'!$A$1:$J$264,5,FALSE)</f>
        <v>40300</v>
      </c>
      <c r="H237" s="34" t="s">
        <v>77</v>
      </c>
      <c r="I237" s="3" t="s">
        <v>78</v>
      </c>
      <c r="J237" s="3"/>
      <c r="K237" s="3"/>
      <c r="L237" s="3"/>
      <c r="M237" s="44"/>
      <c r="N237" s="45"/>
      <c r="O237" s="1"/>
      <c r="P237" s="1"/>
      <c r="Q237" s="53"/>
      <c r="R237" s="53"/>
      <c r="S237" s="1"/>
      <c r="T237" s="3"/>
      <c r="U237" s="3"/>
    </row>
    <row r="238" spans="1:21" ht="20.100000000000001" customHeight="1" x14ac:dyDescent="0.25">
      <c r="A238" s="55" t="s">
        <v>547</v>
      </c>
      <c r="B238" s="3" t="s">
        <v>147</v>
      </c>
      <c r="C238" s="5" t="s">
        <v>8</v>
      </c>
      <c r="D238" s="8" t="s">
        <v>29</v>
      </c>
      <c r="E238" s="3" t="s">
        <v>177</v>
      </c>
      <c r="F238" s="49" t="s">
        <v>16</v>
      </c>
      <c r="G238" s="46">
        <f>VLOOKUP(A238,'Extraction 10avr23'!$A$1:$J$264,5,FALSE)</f>
        <v>40233</v>
      </c>
      <c r="H238" s="34" t="s">
        <v>77</v>
      </c>
      <c r="I238" s="3" t="s">
        <v>92</v>
      </c>
      <c r="J238" s="3"/>
      <c r="K238" s="3"/>
      <c r="L238" s="3"/>
      <c r="M238" s="44"/>
      <c r="N238" s="45"/>
      <c r="O238" s="1"/>
      <c r="P238" s="1"/>
      <c r="Q238" s="53"/>
      <c r="R238" s="53"/>
      <c r="S238" s="1"/>
      <c r="T238" s="3"/>
      <c r="U238" s="3"/>
    </row>
    <row r="239" spans="1:21" ht="20.100000000000001" customHeight="1" x14ac:dyDescent="0.25">
      <c r="A239" s="55" t="s">
        <v>548</v>
      </c>
      <c r="B239" s="3" t="s">
        <v>100</v>
      </c>
      <c r="C239" s="4" t="s">
        <v>8</v>
      </c>
      <c r="D239" s="8" t="s">
        <v>29</v>
      </c>
      <c r="E239" s="3" t="s">
        <v>173</v>
      </c>
      <c r="F239" s="49" t="s">
        <v>88</v>
      </c>
      <c r="G239" s="46">
        <f>VLOOKUP(A239,'Extraction 10avr23'!$A$1:$J$264,5,FALSE)</f>
        <v>40365</v>
      </c>
      <c r="H239" s="34" t="s">
        <v>77</v>
      </c>
      <c r="I239" s="3" t="s">
        <v>78</v>
      </c>
      <c r="J239" s="3"/>
      <c r="K239" s="3" t="s">
        <v>297</v>
      </c>
      <c r="L239" s="3"/>
      <c r="M239" s="44"/>
      <c r="N239" s="45"/>
      <c r="O239" s="1"/>
      <c r="P239" s="1"/>
      <c r="Q239" s="53"/>
      <c r="R239" s="53"/>
      <c r="S239" s="1"/>
      <c r="T239" s="3"/>
      <c r="U239" s="3"/>
    </row>
    <row r="240" spans="1:21" ht="20.100000000000001" customHeight="1" x14ac:dyDescent="0.25">
      <c r="A240" s="55" t="s">
        <v>549</v>
      </c>
      <c r="B240" s="3" t="s">
        <v>550</v>
      </c>
      <c r="C240" s="4" t="s">
        <v>8</v>
      </c>
      <c r="D240" s="8" t="s">
        <v>29</v>
      </c>
      <c r="E240" s="3" t="s">
        <v>173</v>
      </c>
      <c r="F240" s="49" t="s">
        <v>21</v>
      </c>
      <c r="G240" s="46">
        <f>VLOOKUP(A240,'Extraction 10avr23'!$A$1:$J$264,5,FALSE)</f>
        <v>40342</v>
      </c>
      <c r="H240" s="34" t="s">
        <v>82</v>
      </c>
      <c r="I240" s="3" t="s">
        <v>83</v>
      </c>
      <c r="J240" s="3"/>
      <c r="K240" s="3"/>
      <c r="L240" s="3"/>
      <c r="M240" s="44"/>
      <c r="N240" s="45"/>
      <c r="O240" s="1"/>
      <c r="P240" s="1"/>
      <c r="Q240" s="53"/>
      <c r="R240" s="53"/>
      <c r="S240" s="1"/>
      <c r="T240" s="3"/>
      <c r="U240" s="3"/>
    </row>
    <row r="241" spans="1:21" ht="20.100000000000001" customHeight="1" x14ac:dyDescent="0.25">
      <c r="A241" s="55" t="s">
        <v>148</v>
      </c>
      <c r="B241" s="3" t="s">
        <v>87</v>
      </c>
      <c r="C241" s="4" t="s">
        <v>80</v>
      </c>
      <c r="D241" s="8" t="s">
        <v>29</v>
      </c>
      <c r="E241" s="3" t="s">
        <v>177</v>
      </c>
      <c r="F241" s="49" t="s">
        <v>17</v>
      </c>
      <c r="G241" s="46">
        <f>VLOOKUP(A241,'Extraction 10avr23'!$A$1:$J$264,5,FALSE)</f>
        <v>40224</v>
      </c>
      <c r="H241" s="34" t="s">
        <v>77</v>
      </c>
      <c r="I241" s="3" t="s">
        <v>78</v>
      </c>
      <c r="J241" s="3"/>
      <c r="K241" s="3" t="s">
        <v>275</v>
      </c>
      <c r="L241" s="3"/>
      <c r="M241" s="44"/>
      <c r="N241" s="45"/>
      <c r="O241" s="1"/>
      <c r="P241" s="1"/>
      <c r="Q241" s="53"/>
      <c r="R241" s="53"/>
      <c r="S241" s="1"/>
      <c r="T241" s="3"/>
      <c r="U241" s="3"/>
    </row>
    <row r="242" spans="1:21" ht="20.100000000000001" customHeight="1" x14ac:dyDescent="0.25">
      <c r="A242" s="55" t="s">
        <v>551</v>
      </c>
      <c r="B242" s="3" t="s">
        <v>552</v>
      </c>
      <c r="C242" s="5" t="s">
        <v>80</v>
      </c>
      <c r="D242" s="8" t="s">
        <v>29</v>
      </c>
      <c r="E242" s="3" t="s">
        <v>173</v>
      </c>
      <c r="F242" s="49" t="s">
        <v>23</v>
      </c>
      <c r="G242" s="46">
        <f>VLOOKUP(A242,'Extraction 10avr23'!$A$1:$J$264,5,FALSE)</f>
        <v>40526</v>
      </c>
      <c r="H242" s="34" t="s">
        <v>77</v>
      </c>
      <c r="I242" s="3" t="s">
        <v>78</v>
      </c>
      <c r="J242" s="3"/>
      <c r="K242" s="3"/>
      <c r="L242" s="3"/>
      <c r="M242" s="44"/>
      <c r="N242" s="45"/>
      <c r="O242" s="1"/>
      <c r="P242" s="1"/>
      <c r="Q242" s="53"/>
      <c r="R242" s="53"/>
      <c r="S242" s="1"/>
      <c r="T242" s="3"/>
      <c r="U242" s="3"/>
    </row>
    <row r="243" spans="1:21" ht="20.100000000000001" customHeight="1" x14ac:dyDescent="0.25">
      <c r="A243" s="55" t="s">
        <v>553</v>
      </c>
      <c r="B243" s="3" t="s">
        <v>554</v>
      </c>
      <c r="C243" s="4" t="s">
        <v>8</v>
      </c>
      <c r="D243" s="8" t="s">
        <v>29</v>
      </c>
      <c r="E243" s="3" t="s">
        <v>173</v>
      </c>
      <c r="F243" s="49" t="s">
        <v>37</v>
      </c>
      <c r="G243" s="46">
        <f>VLOOKUP(A243,'Extraction 10avr23'!$A$1:$J$264,5,FALSE)</f>
        <v>40300</v>
      </c>
      <c r="H243" s="34" t="s">
        <v>77</v>
      </c>
      <c r="I243" s="3" t="s">
        <v>78</v>
      </c>
      <c r="J243" s="3"/>
      <c r="K243" s="3" t="s">
        <v>376</v>
      </c>
      <c r="L243" s="3"/>
      <c r="M243" s="44"/>
      <c r="N243" s="45"/>
      <c r="O243" s="1"/>
      <c r="P243" s="1"/>
      <c r="Q243" s="53"/>
      <c r="R243" s="53"/>
      <c r="S243" s="1"/>
      <c r="T243" s="3"/>
      <c r="U243" s="3"/>
    </row>
    <row r="244" spans="1:21" ht="20.100000000000001" customHeight="1" x14ac:dyDescent="0.25">
      <c r="A244" s="55" t="s">
        <v>555</v>
      </c>
      <c r="B244" s="3" t="s">
        <v>556</v>
      </c>
      <c r="C244" s="4" t="s">
        <v>80</v>
      </c>
      <c r="D244" s="8" t="s">
        <v>29</v>
      </c>
      <c r="E244" s="3" t="s">
        <v>173</v>
      </c>
      <c r="F244" s="49" t="s">
        <v>21</v>
      </c>
      <c r="G244" s="46">
        <f>VLOOKUP(A244,'Extraction 10avr23'!$A$1:$J$264,5,FALSE)</f>
        <v>40492</v>
      </c>
      <c r="H244" s="34" t="s">
        <v>82</v>
      </c>
      <c r="I244" s="3" t="s">
        <v>83</v>
      </c>
      <c r="J244" s="3"/>
      <c r="K244" s="3"/>
      <c r="L244" s="3"/>
      <c r="M244" s="44"/>
      <c r="N244" s="45"/>
      <c r="O244" s="1"/>
      <c r="P244" s="1"/>
      <c r="Q244" s="53"/>
      <c r="R244" s="53"/>
      <c r="S244" s="1"/>
      <c r="T244" s="3"/>
      <c r="U244" s="3"/>
    </row>
    <row r="245" spans="1:21" ht="20.100000000000001" customHeight="1" x14ac:dyDescent="0.25">
      <c r="A245" s="55" t="s">
        <v>557</v>
      </c>
      <c r="B245" s="3" t="s">
        <v>107</v>
      </c>
      <c r="C245" s="5" t="s">
        <v>8</v>
      </c>
      <c r="D245" s="8" t="s">
        <v>29</v>
      </c>
      <c r="E245" s="3" t="s">
        <v>177</v>
      </c>
      <c r="F245" s="49" t="s">
        <v>18</v>
      </c>
      <c r="G245" s="46">
        <f>VLOOKUP(A245,'Extraction 10avr23'!$A$1:$J$264,5,FALSE)</f>
        <v>40265</v>
      </c>
      <c r="H245" s="34" t="s">
        <v>77</v>
      </c>
      <c r="I245" s="3" t="s">
        <v>78</v>
      </c>
      <c r="J245" s="3" t="s">
        <v>79</v>
      </c>
      <c r="K245" s="3" t="s">
        <v>558</v>
      </c>
      <c r="L245" s="3"/>
      <c r="M245" s="44"/>
      <c r="N245" s="45"/>
      <c r="O245" s="1"/>
      <c r="P245" s="1"/>
      <c r="Q245" s="53"/>
      <c r="R245" s="53"/>
      <c r="S245" s="1"/>
      <c r="T245" s="3"/>
      <c r="U245" s="3"/>
    </row>
    <row r="246" spans="1:21" ht="20.100000000000001" customHeight="1" x14ac:dyDescent="0.25">
      <c r="A246" s="55" t="s">
        <v>559</v>
      </c>
      <c r="B246" s="3" t="s">
        <v>28</v>
      </c>
      <c r="C246" s="4" t="s">
        <v>80</v>
      </c>
      <c r="D246" s="8" t="s">
        <v>29</v>
      </c>
      <c r="E246" s="3" t="s">
        <v>173</v>
      </c>
      <c r="F246" s="49" t="s">
        <v>16</v>
      </c>
      <c r="G246" s="46">
        <f>VLOOKUP(A246,'Extraction 10avr23'!$A$1:$J$264,5,FALSE)</f>
        <v>40471</v>
      </c>
      <c r="H246" s="34" t="s">
        <v>77</v>
      </c>
      <c r="I246" s="3" t="s">
        <v>92</v>
      </c>
      <c r="J246" s="3"/>
      <c r="K246" s="3" t="s">
        <v>560</v>
      </c>
      <c r="L246" s="3"/>
      <c r="M246" s="44"/>
      <c r="N246" s="45"/>
      <c r="O246" s="1"/>
      <c r="P246" s="1"/>
      <c r="Q246" s="53"/>
      <c r="R246" s="53"/>
      <c r="S246" s="1"/>
      <c r="T246" s="3"/>
      <c r="U246" s="3"/>
    </row>
    <row r="247" spans="1:21" ht="20.100000000000001" customHeight="1" x14ac:dyDescent="0.25">
      <c r="A247" s="55" t="s">
        <v>561</v>
      </c>
      <c r="B247" s="3" t="s">
        <v>562</v>
      </c>
      <c r="C247" s="4" t="s">
        <v>80</v>
      </c>
      <c r="D247" s="8" t="s">
        <v>29</v>
      </c>
      <c r="E247" s="3" t="s">
        <v>173</v>
      </c>
      <c r="F247" s="49" t="s">
        <v>21</v>
      </c>
      <c r="G247" s="46">
        <f>VLOOKUP(A247,'Extraction 10avr23'!$A$1:$J$264,5,FALSE)</f>
        <v>40475</v>
      </c>
      <c r="H247" s="34" t="s">
        <v>82</v>
      </c>
      <c r="I247" s="3" t="s">
        <v>83</v>
      </c>
      <c r="J247" s="3" t="s">
        <v>79</v>
      </c>
      <c r="K247" s="3"/>
      <c r="L247" s="3"/>
      <c r="M247" s="44"/>
      <c r="N247" s="45"/>
      <c r="O247" s="1"/>
      <c r="P247" s="1"/>
      <c r="Q247" s="53"/>
      <c r="R247" s="53"/>
      <c r="S247" s="1"/>
      <c r="T247" s="3"/>
      <c r="U247" s="3"/>
    </row>
    <row r="248" spans="1:21" ht="20.100000000000001" customHeight="1" x14ac:dyDescent="0.25">
      <c r="A248" s="55" t="s">
        <v>563</v>
      </c>
      <c r="B248" s="3" t="s">
        <v>564</v>
      </c>
      <c r="C248" s="4" t="s">
        <v>80</v>
      </c>
      <c r="D248" s="8" t="s">
        <v>29</v>
      </c>
      <c r="E248" s="3" t="s">
        <v>173</v>
      </c>
      <c r="F248" s="49" t="s">
        <v>17</v>
      </c>
      <c r="G248" s="46">
        <f>VLOOKUP(A248,'Extraction 10avr23'!$A$1:$J$264,5,FALSE)</f>
        <v>40383</v>
      </c>
      <c r="H248" s="34" t="s">
        <v>77</v>
      </c>
      <c r="I248" s="3" t="s">
        <v>92</v>
      </c>
      <c r="J248" s="3"/>
      <c r="K248" s="3" t="s">
        <v>565</v>
      </c>
      <c r="L248" s="3"/>
      <c r="M248" s="44"/>
      <c r="N248" s="45"/>
      <c r="O248" s="1"/>
      <c r="P248" s="1"/>
      <c r="Q248" s="53"/>
      <c r="R248" s="53"/>
      <c r="S248" s="1"/>
      <c r="T248" s="3"/>
      <c r="U248" s="3"/>
    </row>
    <row r="249" spans="1:21" ht="20.100000000000001" customHeight="1" x14ac:dyDescent="0.25">
      <c r="A249" s="55" t="s">
        <v>566</v>
      </c>
      <c r="B249" s="3" t="s">
        <v>567</v>
      </c>
      <c r="C249" s="5" t="s">
        <v>80</v>
      </c>
      <c r="D249" s="8" t="s">
        <v>29</v>
      </c>
      <c r="E249" s="3" t="s">
        <v>177</v>
      </c>
      <c r="F249" s="49" t="s">
        <v>22</v>
      </c>
      <c r="G249" s="46">
        <f>VLOOKUP(A249,'Extraction 10avr23'!$A$1:$J$264,5,FALSE)</f>
        <v>40275</v>
      </c>
      <c r="H249" s="34" t="s">
        <v>82</v>
      </c>
      <c r="I249" s="3" t="s">
        <v>83</v>
      </c>
      <c r="J249" s="3" t="s">
        <v>79</v>
      </c>
      <c r="K249" s="3"/>
      <c r="L249" s="3"/>
      <c r="M249" s="44"/>
      <c r="N249" s="45"/>
      <c r="O249" s="1"/>
      <c r="P249" s="1"/>
      <c r="Q249" s="53"/>
      <c r="R249" s="53"/>
      <c r="S249" s="1"/>
      <c r="T249" s="3"/>
      <c r="U249" s="3"/>
    </row>
    <row r="250" spans="1:21" ht="20.100000000000001" customHeight="1" x14ac:dyDescent="0.25">
      <c r="A250" s="55" t="s">
        <v>568</v>
      </c>
      <c r="B250" s="3" t="s">
        <v>107</v>
      </c>
      <c r="C250" s="5" t="s">
        <v>8</v>
      </c>
      <c r="D250" s="8" t="s">
        <v>29</v>
      </c>
      <c r="E250" s="3" t="s">
        <v>173</v>
      </c>
      <c r="F250" s="49" t="s">
        <v>17</v>
      </c>
      <c r="G250" s="46">
        <f>VLOOKUP(A250,'Extraction 10avr23'!$A$1:$J$264,5,FALSE)</f>
        <v>40344</v>
      </c>
      <c r="H250" s="34" t="s">
        <v>77</v>
      </c>
      <c r="I250" s="3" t="s">
        <v>78</v>
      </c>
      <c r="J250" s="3"/>
      <c r="K250" s="3" t="s">
        <v>101</v>
      </c>
      <c r="L250" s="3"/>
      <c r="M250" s="44"/>
      <c r="N250" s="45"/>
      <c r="O250" s="1"/>
      <c r="P250" s="1"/>
      <c r="Q250" s="53"/>
      <c r="R250" s="53"/>
      <c r="S250" s="1"/>
      <c r="T250" s="3"/>
      <c r="U250" s="3"/>
    </row>
    <row r="251" spans="1:21" ht="20.100000000000001" customHeight="1" x14ac:dyDescent="0.25">
      <c r="A251" s="55" t="s">
        <v>569</v>
      </c>
      <c r="B251" s="3" t="s">
        <v>109</v>
      </c>
      <c r="C251" s="5" t="s">
        <v>80</v>
      </c>
      <c r="D251" s="8" t="s">
        <v>29</v>
      </c>
      <c r="E251" s="3" t="s">
        <v>173</v>
      </c>
      <c r="F251" s="49" t="s">
        <v>18</v>
      </c>
      <c r="G251" s="46">
        <f>VLOOKUP(A251,'Extraction 10avr23'!$A$1:$J$264,5,FALSE)</f>
        <v>40366</v>
      </c>
      <c r="H251" s="34" t="s">
        <v>77</v>
      </c>
      <c r="I251" s="3" t="s">
        <v>78</v>
      </c>
      <c r="J251" s="3" t="s">
        <v>79</v>
      </c>
      <c r="K251" s="3"/>
      <c r="L251" s="3"/>
      <c r="M251" s="44"/>
      <c r="N251" s="45"/>
      <c r="O251" s="1"/>
      <c r="P251" s="1"/>
      <c r="Q251" s="53"/>
      <c r="R251" s="53"/>
      <c r="S251" s="1"/>
      <c r="T251" s="3"/>
      <c r="U251" s="3"/>
    </row>
    <row r="252" spans="1:21" ht="20.100000000000001" customHeight="1" x14ac:dyDescent="0.25">
      <c r="A252" s="55" t="s">
        <v>569</v>
      </c>
      <c r="B252" s="3" t="s">
        <v>123</v>
      </c>
      <c r="C252" s="4" t="s">
        <v>8</v>
      </c>
      <c r="D252" s="8" t="s">
        <v>29</v>
      </c>
      <c r="E252" s="3" t="s">
        <v>173</v>
      </c>
      <c r="F252" s="49" t="s">
        <v>17</v>
      </c>
      <c r="G252" s="46">
        <f>VLOOKUP(A252,'Extraction 10avr23'!$A$1:$J$264,5,FALSE)</f>
        <v>40366</v>
      </c>
      <c r="H252" s="34" t="s">
        <v>77</v>
      </c>
      <c r="I252" s="3" t="s">
        <v>92</v>
      </c>
      <c r="J252" s="3"/>
      <c r="K252" s="3" t="s">
        <v>101</v>
      </c>
      <c r="L252" s="3"/>
      <c r="M252" s="44"/>
      <c r="N252" s="45"/>
      <c r="O252" s="1"/>
      <c r="P252" s="1"/>
      <c r="Q252" s="53"/>
      <c r="R252" s="53"/>
      <c r="S252" s="1"/>
      <c r="T252" s="3"/>
      <c r="U252" s="3"/>
    </row>
    <row r="253" spans="1:21" ht="20.100000000000001" customHeight="1" x14ac:dyDescent="0.25">
      <c r="A253" s="55" t="s">
        <v>570</v>
      </c>
      <c r="B253" s="3" t="s">
        <v>571</v>
      </c>
      <c r="C253" s="5" t="s">
        <v>8</v>
      </c>
      <c r="D253" s="8" t="s">
        <v>29</v>
      </c>
      <c r="E253" s="3" t="s">
        <v>173</v>
      </c>
      <c r="F253" s="49" t="s">
        <v>22</v>
      </c>
      <c r="G253" s="46">
        <f>VLOOKUP(A253,'Extraction 10avr23'!$A$1:$J$264,5,FALSE)</f>
        <v>40423</v>
      </c>
      <c r="H253" s="34" t="s">
        <v>82</v>
      </c>
      <c r="I253" s="3" t="s">
        <v>83</v>
      </c>
      <c r="J253" s="3" t="s">
        <v>79</v>
      </c>
      <c r="K253" s="3"/>
      <c r="L253" s="3"/>
      <c r="M253" s="44"/>
      <c r="N253" s="45"/>
      <c r="O253" s="1"/>
      <c r="P253" s="1"/>
      <c r="Q253" s="53"/>
      <c r="R253" s="53"/>
      <c r="S253" s="1"/>
      <c r="T253" s="3"/>
      <c r="U253" s="3"/>
    </row>
    <row r="254" spans="1:21" ht="20.100000000000001" customHeight="1" x14ac:dyDescent="0.25">
      <c r="A254" s="55" t="s">
        <v>572</v>
      </c>
      <c r="B254" s="3" t="s">
        <v>132</v>
      </c>
      <c r="C254" s="4" t="s">
        <v>8</v>
      </c>
      <c r="D254" s="8" t="s">
        <v>29</v>
      </c>
      <c r="E254" s="3" t="s">
        <v>173</v>
      </c>
      <c r="F254" s="49" t="s">
        <v>37</v>
      </c>
      <c r="G254" s="46">
        <f>VLOOKUP(A254,'Extraction 10avr23'!$A$1:$J$264,5,FALSE)</f>
        <v>40534</v>
      </c>
      <c r="H254" s="34" t="s">
        <v>77</v>
      </c>
      <c r="I254" s="3" t="s">
        <v>78</v>
      </c>
      <c r="J254" s="3"/>
      <c r="K254" s="3"/>
      <c r="L254" s="3"/>
      <c r="M254" s="44"/>
      <c r="N254" s="45"/>
      <c r="O254" s="1"/>
      <c r="P254" s="1"/>
      <c r="Q254" s="53"/>
      <c r="R254" s="53"/>
      <c r="S254" s="1"/>
      <c r="T254" s="3"/>
      <c r="U254" s="3"/>
    </row>
    <row r="255" spans="1:21" ht="20.100000000000001" customHeight="1" x14ac:dyDescent="0.25">
      <c r="A255" s="55" t="s">
        <v>573</v>
      </c>
      <c r="B255" s="3" t="s">
        <v>125</v>
      </c>
      <c r="C255" s="5" t="s">
        <v>8</v>
      </c>
      <c r="D255" s="8" t="s">
        <v>29</v>
      </c>
      <c r="E255" s="3" t="s">
        <v>173</v>
      </c>
      <c r="F255" s="49" t="s">
        <v>88</v>
      </c>
      <c r="G255" s="46">
        <f>VLOOKUP(A255,'Extraction 10avr23'!$A$1:$J$264,5,FALSE)</f>
        <v>40398</v>
      </c>
      <c r="H255" s="34" t="s">
        <v>77</v>
      </c>
      <c r="I255" s="3" t="s">
        <v>78</v>
      </c>
      <c r="J255" s="3"/>
      <c r="K255" s="3"/>
      <c r="L255" s="3"/>
      <c r="M255" s="44"/>
      <c r="N255" s="45"/>
      <c r="O255" s="1"/>
      <c r="P255" s="1"/>
      <c r="Q255" s="53"/>
      <c r="R255" s="53"/>
      <c r="S255" s="1"/>
      <c r="T255" s="3"/>
      <c r="U255" s="3"/>
    </row>
    <row r="256" spans="1:21" ht="20.100000000000001" customHeight="1" x14ac:dyDescent="0.25">
      <c r="A256" s="55" t="s">
        <v>574</v>
      </c>
      <c r="B256" s="3" t="s">
        <v>107</v>
      </c>
      <c r="C256" s="5" t="s">
        <v>8</v>
      </c>
      <c r="D256" s="8" t="s">
        <v>29</v>
      </c>
      <c r="E256" s="3" t="s">
        <v>173</v>
      </c>
      <c r="F256" s="49" t="s">
        <v>17</v>
      </c>
      <c r="G256" s="46">
        <f>VLOOKUP(A256,'Extraction 10avr23'!$A$1:$J$264,5,FALSE)</f>
        <v>40497</v>
      </c>
      <c r="H256" s="34" t="s">
        <v>77</v>
      </c>
      <c r="I256" s="3" t="s">
        <v>78</v>
      </c>
      <c r="J256" s="3"/>
      <c r="K256" s="3"/>
      <c r="L256" s="3"/>
      <c r="M256" s="44"/>
      <c r="N256" s="45"/>
      <c r="O256" s="1"/>
      <c r="P256" s="1"/>
      <c r="Q256" s="53"/>
      <c r="R256" s="53"/>
      <c r="S256" s="1"/>
      <c r="T256" s="3"/>
      <c r="U256" s="3"/>
    </row>
    <row r="257" spans="1:21" ht="20.100000000000001" customHeight="1" x14ac:dyDescent="0.25">
      <c r="A257" s="55" t="s">
        <v>575</v>
      </c>
      <c r="B257" s="3" t="s">
        <v>304</v>
      </c>
      <c r="C257" s="5" t="s">
        <v>8</v>
      </c>
      <c r="D257" s="8" t="s">
        <v>29</v>
      </c>
      <c r="E257" s="3" t="s">
        <v>173</v>
      </c>
      <c r="F257" s="49" t="s">
        <v>16</v>
      </c>
      <c r="G257" s="46">
        <f>VLOOKUP(A257,'Extraction 10avr23'!$A$1:$J$264,5,FALSE)</f>
        <v>40362</v>
      </c>
      <c r="H257" s="34" t="s">
        <v>77</v>
      </c>
      <c r="I257" s="3" t="s">
        <v>92</v>
      </c>
      <c r="J257" s="3"/>
      <c r="K257" s="3"/>
      <c r="L257" s="3"/>
      <c r="M257" s="44"/>
      <c r="N257" s="45"/>
      <c r="O257" s="1"/>
      <c r="P257" s="1"/>
      <c r="Q257" s="53"/>
      <c r="R257" s="53"/>
      <c r="S257" s="1"/>
      <c r="T257" s="3"/>
      <c r="U257" s="3"/>
    </row>
    <row r="258" spans="1:21" ht="20.100000000000001" customHeight="1" x14ac:dyDescent="0.25">
      <c r="A258" s="55" t="s">
        <v>576</v>
      </c>
      <c r="B258" s="3" t="s">
        <v>577</v>
      </c>
      <c r="C258" s="5" t="s">
        <v>8</v>
      </c>
      <c r="D258" s="8" t="s">
        <v>29</v>
      </c>
      <c r="E258" s="3" t="s">
        <v>173</v>
      </c>
      <c r="F258" s="49" t="s">
        <v>22</v>
      </c>
      <c r="G258" s="46">
        <f>VLOOKUP(A258,'Extraction 10avr23'!$A$1:$J$264,5,FALSE)</f>
        <v>40462</v>
      </c>
      <c r="H258" s="34" t="s">
        <v>82</v>
      </c>
      <c r="I258" s="3" t="s">
        <v>83</v>
      </c>
      <c r="J258" s="3"/>
      <c r="K258" s="3"/>
      <c r="L258" s="3"/>
      <c r="M258" s="44"/>
      <c r="N258" s="45"/>
      <c r="O258" s="1"/>
      <c r="P258" s="1"/>
      <c r="Q258" s="53"/>
      <c r="R258" s="53"/>
      <c r="S258" s="1"/>
      <c r="T258" s="3"/>
      <c r="U258" s="3"/>
    </row>
    <row r="259" spans="1:21" ht="20.100000000000001" customHeight="1" x14ac:dyDescent="0.25">
      <c r="A259" s="55" t="s">
        <v>153</v>
      </c>
      <c r="B259" s="3" t="s">
        <v>578</v>
      </c>
      <c r="C259" s="5" t="s">
        <v>8</v>
      </c>
      <c r="D259" s="8" t="s">
        <v>29</v>
      </c>
      <c r="E259" s="3" t="s">
        <v>177</v>
      </c>
      <c r="F259" s="49" t="s">
        <v>37</v>
      </c>
      <c r="G259" s="46">
        <f>VLOOKUP(A259,'Extraction 10avr23'!$A$1:$J$264,5,FALSE)</f>
        <v>40220</v>
      </c>
      <c r="H259" s="34" t="s">
        <v>77</v>
      </c>
      <c r="I259" s="3" t="s">
        <v>78</v>
      </c>
      <c r="J259" s="3"/>
      <c r="K259" s="3" t="s">
        <v>101</v>
      </c>
      <c r="L259" s="3"/>
      <c r="M259" s="44"/>
      <c r="N259" s="45"/>
      <c r="O259" s="1"/>
      <c r="P259" s="1"/>
      <c r="Q259" s="53"/>
      <c r="R259" s="53"/>
      <c r="S259" s="1"/>
      <c r="T259" s="3"/>
      <c r="U259" s="3"/>
    </row>
    <row r="260" spans="1:21" ht="20.100000000000001" customHeight="1" x14ac:dyDescent="0.25">
      <c r="A260" s="55" t="s">
        <v>579</v>
      </c>
      <c r="B260" s="3" t="s">
        <v>32</v>
      </c>
      <c r="C260" s="4" t="s">
        <v>80</v>
      </c>
      <c r="D260" s="8" t="s">
        <v>29</v>
      </c>
      <c r="E260" s="3" t="s">
        <v>173</v>
      </c>
      <c r="F260" s="49" t="s">
        <v>17</v>
      </c>
      <c r="G260" s="46">
        <f>VLOOKUP(A260,'Extraction 10avr23'!$A$1:$J$264,5,FALSE)</f>
        <v>40312</v>
      </c>
      <c r="H260" s="34" t="s">
        <v>77</v>
      </c>
      <c r="I260" s="3" t="s">
        <v>78</v>
      </c>
      <c r="J260" s="3"/>
      <c r="K260" s="3"/>
      <c r="L260" s="3"/>
      <c r="M260" s="44"/>
      <c r="N260" s="45"/>
      <c r="O260" s="1"/>
      <c r="P260" s="1"/>
      <c r="Q260" s="53"/>
      <c r="R260" s="53"/>
      <c r="S260" s="1"/>
      <c r="T260" s="3"/>
      <c r="U260" s="3"/>
    </row>
    <row r="261" spans="1:21" ht="20.100000000000001" customHeight="1" x14ac:dyDescent="0.25">
      <c r="A261" s="55" t="s">
        <v>580</v>
      </c>
      <c r="B261" s="33" t="s">
        <v>581</v>
      </c>
      <c r="C261" s="5" t="s">
        <v>80</v>
      </c>
      <c r="D261" s="8" t="s">
        <v>29</v>
      </c>
      <c r="E261" s="3" t="s">
        <v>177</v>
      </c>
      <c r="F261" s="49" t="s">
        <v>23</v>
      </c>
      <c r="G261" s="46">
        <f>VLOOKUP(A261,'Extraction 10avr23'!$A$1:$J$264,5,FALSE)</f>
        <v>40239</v>
      </c>
      <c r="H261" s="34" t="s">
        <v>77</v>
      </c>
      <c r="I261" s="3" t="s">
        <v>78</v>
      </c>
      <c r="J261" s="3"/>
      <c r="K261" s="3"/>
      <c r="L261" s="3"/>
      <c r="M261" s="44"/>
      <c r="N261" s="45"/>
      <c r="O261" s="1"/>
      <c r="P261" s="1"/>
      <c r="Q261" s="53"/>
      <c r="R261" s="53"/>
      <c r="S261" s="1"/>
      <c r="T261" s="3"/>
      <c r="U261" s="3"/>
    </row>
    <row r="262" spans="1:21" ht="20.100000000000001" customHeight="1" x14ac:dyDescent="0.25">
      <c r="A262" s="55" t="s">
        <v>582</v>
      </c>
      <c r="B262" s="3" t="s">
        <v>326</v>
      </c>
      <c r="C262" s="5" t="s">
        <v>80</v>
      </c>
      <c r="D262" s="8" t="s">
        <v>29</v>
      </c>
      <c r="E262" s="3" t="s">
        <v>173</v>
      </c>
      <c r="F262" s="49" t="s">
        <v>22</v>
      </c>
      <c r="G262" s="46">
        <f>VLOOKUP(A262,'Extraction 10avr23'!$A$1:$J$264,5,FALSE)</f>
        <v>40540</v>
      </c>
      <c r="H262" s="34" t="s">
        <v>77</v>
      </c>
      <c r="I262" s="3" t="s">
        <v>92</v>
      </c>
      <c r="J262" s="3" t="s">
        <v>79</v>
      </c>
      <c r="K262" s="3"/>
      <c r="L262" s="3"/>
      <c r="M262" s="44"/>
      <c r="N262" s="45"/>
      <c r="O262" s="1"/>
      <c r="P262" s="1"/>
      <c r="Q262" s="53"/>
      <c r="R262" s="53"/>
      <c r="S262" s="1"/>
      <c r="T262" s="3"/>
      <c r="U262" s="3"/>
    </row>
    <row r="263" spans="1:21" ht="20.100000000000001" customHeight="1" x14ac:dyDescent="0.25">
      <c r="A263" s="55" t="s">
        <v>155</v>
      </c>
      <c r="B263" s="3" t="s">
        <v>123</v>
      </c>
      <c r="C263" s="4" t="s">
        <v>8</v>
      </c>
      <c r="D263" s="8" t="s">
        <v>29</v>
      </c>
      <c r="E263" s="3" t="s">
        <v>173</v>
      </c>
      <c r="F263" s="49" t="s">
        <v>184</v>
      </c>
      <c r="G263" s="46">
        <f>VLOOKUP(A263,'Extraction 10avr23'!$A$1:$J$264,5,FALSE)</f>
        <v>40457</v>
      </c>
      <c r="H263" s="34" t="s">
        <v>77</v>
      </c>
      <c r="I263" s="3" t="s">
        <v>78</v>
      </c>
      <c r="J263" s="3"/>
      <c r="K263" s="3"/>
      <c r="L263" s="3"/>
      <c r="M263" s="44"/>
      <c r="N263" s="45"/>
      <c r="O263" s="1"/>
      <c r="P263" s="1"/>
      <c r="Q263" s="53"/>
      <c r="R263" s="53"/>
      <c r="S263" s="1"/>
      <c r="T263" s="3"/>
      <c r="U263" s="3"/>
    </row>
    <row r="264" spans="1:21" ht="20.100000000000001" customHeight="1" x14ac:dyDescent="0.25">
      <c r="A264" s="55" t="s">
        <v>156</v>
      </c>
      <c r="B264" s="3" t="s">
        <v>583</v>
      </c>
      <c r="C264" s="5" t="s">
        <v>8</v>
      </c>
      <c r="D264" s="8" t="s">
        <v>29</v>
      </c>
      <c r="E264" s="3" t="s">
        <v>173</v>
      </c>
      <c r="F264" s="49" t="s">
        <v>16</v>
      </c>
      <c r="G264" s="46">
        <f>VLOOKUP(A264,'Extraction 10avr23'!$A$1:$J$264,5,FALSE)</f>
        <v>40508</v>
      </c>
      <c r="H264" s="34" t="s">
        <v>77</v>
      </c>
      <c r="I264" s="3" t="s">
        <v>92</v>
      </c>
      <c r="J264" s="3"/>
      <c r="K264" s="3"/>
      <c r="L264" s="3"/>
      <c r="M264" s="44"/>
      <c r="N264" s="45"/>
      <c r="O264" s="1"/>
      <c r="P264" s="1"/>
      <c r="Q264" s="53"/>
      <c r="R264" s="53"/>
      <c r="S264" s="1"/>
      <c r="T264" s="3"/>
      <c r="U264" s="3"/>
    </row>
    <row r="265" spans="1:21" ht="20.100000000000001" customHeight="1" x14ac:dyDescent="0.25"/>
    <row r="266" spans="1:21" ht="20.100000000000001" customHeight="1" x14ac:dyDescent="0.25">
      <c r="A266" s="6" t="s">
        <v>593</v>
      </c>
      <c r="C266" s="7">
        <f>SUBTOTAL(3,C2:C264)</f>
        <v>263</v>
      </c>
      <c r="D266" s="7">
        <f t="shared" ref="D266:O266" si="0">SUBTOTAL(3,D2:D264)</f>
        <v>263</v>
      </c>
      <c r="E266" s="7">
        <f t="shared" si="0"/>
        <v>263</v>
      </c>
      <c r="F266" s="7">
        <f t="shared" si="0"/>
        <v>263</v>
      </c>
      <c r="G266" s="39"/>
      <c r="H266" s="7">
        <f t="shared" si="0"/>
        <v>263</v>
      </c>
      <c r="I266" s="7">
        <f t="shared" si="0"/>
        <v>263</v>
      </c>
      <c r="J266" s="7">
        <f t="shared" si="0"/>
        <v>73</v>
      </c>
      <c r="K266" s="7">
        <f t="shared" si="0"/>
        <v>47</v>
      </c>
      <c r="L266" s="7">
        <f t="shared" si="0"/>
        <v>0</v>
      </c>
      <c r="M266" s="51">
        <f t="shared" si="0"/>
        <v>17</v>
      </c>
      <c r="N266" s="51">
        <f t="shared" si="0"/>
        <v>15</v>
      </c>
      <c r="O266" s="7">
        <f t="shared" si="0"/>
        <v>0</v>
      </c>
    </row>
    <row r="267" spans="1:21" ht="20.100000000000001" customHeight="1" thickBot="1" x14ac:dyDescent="0.3"/>
    <row r="268" spans="1:21" ht="20.100000000000001" customHeight="1" x14ac:dyDescent="0.25">
      <c r="A268" s="15" t="s">
        <v>163</v>
      </c>
      <c r="B268" s="16"/>
      <c r="C268" s="17"/>
      <c r="D268" s="18"/>
      <c r="E268" s="16"/>
      <c r="F268" s="23"/>
      <c r="G268" s="48"/>
      <c r="H268" s="21"/>
      <c r="I268" s="22" t="s">
        <v>589</v>
      </c>
      <c r="J268" s="21" t="s">
        <v>159</v>
      </c>
      <c r="K268" s="22">
        <f>COUNTIF($H$2:$H$264,"ANGLAIS LV1")</f>
        <v>215</v>
      </c>
      <c r="L268" s="35" t="s">
        <v>594</v>
      </c>
      <c r="M268" s="17"/>
      <c r="N268" s="17"/>
      <c r="O268" s="17"/>
      <c r="P268" s="17"/>
      <c r="Q268" s="17"/>
      <c r="R268" s="17"/>
      <c r="S268" s="17"/>
      <c r="T268" s="19"/>
    </row>
    <row r="269" spans="1:21" ht="20.100000000000001" customHeight="1" x14ac:dyDescent="0.25">
      <c r="A269" s="20"/>
      <c r="B269" s="21" t="s">
        <v>47</v>
      </c>
      <c r="C269" s="22">
        <f>COUNTIF(C2:C264,"G")</f>
        <v>130</v>
      </c>
      <c r="D269" s="23"/>
      <c r="E269" s="21"/>
      <c r="F269" s="23"/>
      <c r="G269" s="48"/>
      <c r="H269" s="21"/>
      <c r="I269" s="22"/>
      <c r="J269" s="21" t="s">
        <v>160</v>
      </c>
      <c r="K269" s="22">
        <f>COUNTIF($H$2:$H$264,"ALLEMAND LV1")</f>
        <v>48</v>
      </c>
      <c r="L269" s="21" t="s">
        <v>43</v>
      </c>
      <c r="M269" s="22"/>
      <c r="N269" s="22"/>
      <c r="O269" s="22">
        <f>COUNTIF($M$2:$M$264,"A")</f>
        <v>9</v>
      </c>
      <c r="P269" s="22"/>
      <c r="Q269" s="22"/>
      <c r="R269" s="22"/>
      <c r="S269" s="22" t="s">
        <v>50</v>
      </c>
      <c r="T269" s="24">
        <f>COUNT(#REF!)</f>
        <v>0</v>
      </c>
    </row>
    <row r="270" spans="1:21" ht="20.100000000000001" customHeight="1" x14ac:dyDescent="0.25">
      <c r="A270" s="20"/>
      <c r="B270" s="21" t="s">
        <v>46</v>
      </c>
      <c r="C270" s="22">
        <f>COUNTIF(C2:C264,"F")</f>
        <v>133</v>
      </c>
      <c r="D270" s="23"/>
      <c r="E270" s="21"/>
      <c r="F270" s="23"/>
      <c r="G270" s="48"/>
      <c r="H270" s="21"/>
      <c r="I270" s="22"/>
      <c r="J270" s="21" t="s">
        <v>591</v>
      </c>
      <c r="K270" s="22">
        <f>SUM(K268:K269)</f>
        <v>263</v>
      </c>
      <c r="L270" s="21" t="s">
        <v>44</v>
      </c>
      <c r="M270" s="22"/>
      <c r="N270" s="22"/>
      <c r="O270" s="22">
        <f>COUNTIF($M$2:$M$264,"B")</f>
        <v>4</v>
      </c>
      <c r="P270" s="22"/>
      <c r="Q270" s="22"/>
      <c r="R270" s="22"/>
      <c r="S270" s="22" t="s">
        <v>52</v>
      </c>
      <c r="T270" s="24">
        <v>240</v>
      </c>
    </row>
    <row r="271" spans="1:21" ht="20.100000000000001" customHeight="1" thickBot="1" x14ac:dyDescent="0.3">
      <c r="A271" s="20"/>
      <c r="B271" s="21" t="s">
        <v>590</v>
      </c>
      <c r="C271" s="22">
        <f>SUM(C269:C270)</f>
        <v>263</v>
      </c>
      <c r="D271" s="23"/>
      <c r="E271" s="21"/>
      <c r="F271" s="23"/>
      <c r="G271" s="48"/>
      <c r="H271" s="21"/>
      <c r="I271" s="22"/>
      <c r="J271" s="21"/>
      <c r="K271" s="22"/>
      <c r="L271" s="21" t="s">
        <v>45</v>
      </c>
      <c r="M271" s="22"/>
      <c r="N271" s="22"/>
      <c r="O271" s="22">
        <f>COUNTIF($M$2:$M$264,"C")</f>
        <v>4</v>
      </c>
      <c r="P271" s="22"/>
      <c r="Q271" s="22"/>
      <c r="R271" s="22"/>
      <c r="S271" s="22" t="s">
        <v>51</v>
      </c>
      <c r="T271" s="24">
        <f>T270-T269</f>
        <v>240</v>
      </c>
    </row>
    <row r="272" spans="1:21" ht="20.100000000000001" customHeight="1" x14ac:dyDescent="0.25">
      <c r="A272" s="20"/>
      <c r="B272" s="21"/>
      <c r="C272" s="22"/>
      <c r="D272" s="23"/>
      <c r="E272" s="21"/>
      <c r="F272" s="23"/>
      <c r="G272" s="48"/>
      <c r="H272" s="21"/>
      <c r="I272" s="22" t="s">
        <v>54</v>
      </c>
      <c r="J272" s="21" t="s">
        <v>159</v>
      </c>
      <c r="K272" s="22">
        <f>COUNTIF($I$2:$I$263,"anglais LV2")</f>
        <v>48</v>
      </c>
      <c r="L272" s="35" t="s">
        <v>595</v>
      </c>
      <c r="M272" s="22"/>
      <c r="N272" s="22"/>
      <c r="O272" s="21"/>
      <c r="P272" s="22"/>
      <c r="Q272" s="22"/>
      <c r="R272" s="22"/>
      <c r="S272" s="22"/>
      <c r="T272" s="24"/>
    </row>
    <row r="273" spans="1:20" ht="20.100000000000001" customHeight="1" x14ac:dyDescent="0.25">
      <c r="A273" s="20"/>
      <c r="B273" s="21"/>
      <c r="C273" s="22"/>
      <c r="D273" s="23"/>
      <c r="E273" s="21"/>
      <c r="F273" s="23"/>
      <c r="G273" s="48"/>
      <c r="H273" s="21"/>
      <c r="I273" s="22"/>
      <c r="J273" s="21" t="s">
        <v>48</v>
      </c>
      <c r="K273" s="22">
        <f>COUNTIF($I$2:$I$263,"ESPAGNOL LV2")</f>
        <v>165</v>
      </c>
      <c r="L273" s="21" t="s">
        <v>43</v>
      </c>
      <c r="M273" s="22"/>
      <c r="N273" s="22"/>
      <c r="O273" s="22">
        <f>COUNTIF($N$2:$N$264,"A")</f>
        <v>8</v>
      </c>
      <c r="P273" s="22"/>
      <c r="Q273" s="22"/>
      <c r="R273" s="22"/>
      <c r="S273" s="22"/>
      <c r="T273" s="24"/>
    </row>
    <row r="274" spans="1:20" ht="20.100000000000001" customHeight="1" thickBot="1" x14ac:dyDescent="0.3">
      <c r="A274" s="25"/>
      <c r="B274" s="26"/>
      <c r="C274" s="27"/>
      <c r="D274" s="28"/>
      <c r="E274" s="26"/>
      <c r="F274" s="23"/>
      <c r="G274" s="48"/>
      <c r="H274" s="21"/>
      <c r="I274" s="22"/>
      <c r="J274" s="21" t="s">
        <v>49</v>
      </c>
      <c r="K274" s="22">
        <f>COUNTIF($I$2:$I$263,"ITALIEN LV2")</f>
        <v>49</v>
      </c>
      <c r="L274" s="21" t="s">
        <v>44</v>
      </c>
      <c r="M274" s="27"/>
      <c r="N274" s="27"/>
      <c r="O274" s="22">
        <f>COUNTIF($N$2:$N$264,"B")</f>
        <v>2</v>
      </c>
      <c r="P274" s="27"/>
      <c r="Q274" s="27"/>
      <c r="R274" s="27"/>
      <c r="S274" s="27"/>
      <c r="T274" s="29"/>
    </row>
    <row r="275" spans="1:20" ht="20.100000000000001" customHeight="1" x14ac:dyDescent="0.25">
      <c r="I275" s="22"/>
      <c r="J275" s="21" t="s">
        <v>592</v>
      </c>
      <c r="K275" s="22">
        <f>SUM(K272:K274)</f>
        <v>262</v>
      </c>
      <c r="L275" s="21" t="s">
        <v>45</v>
      </c>
      <c r="M275" s="17"/>
      <c r="N275" s="17"/>
      <c r="O275" s="22">
        <f>COUNTIF($N$2:$N$264,"C")</f>
        <v>5</v>
      </c>
    </row>
    <row r="276" spans="1:20" ht="20.100000000000001" customHeight="1" x14ac:dyDescent="0.25">
      <c r="I276" s="22" t="s">
        <v>53</v>
      </c>
      <c r="J276" s="21" t="s">
        <v>55</v>
      </c>
      <c r="K276" s="22">
        <f>COUNTA(J2:J264)</f>
        <v>73</v>
      </c>
    </row>
    <row r="277" spans="1:20" ht="20.100000000000001" customHeight="1" thickBot="1" x14ac:dyDescent="0.3">
      <c r="I277" s="22" t="s">
        <v>596</v>
      </c>
      <c r="J277" s="26" t="s">
        <v>56</v>
      </c>
      <c r="K277" s="22">
        <f>COUNTA(K2:K264)</f>
        <v>47</v>
      </c>
    </row>
    <row r="278" spans="1:20" ht="20.100000000000001" customHeight="1" thickBot="1" x14ac:dyDescent="0.3">
      <c r="I278" s="27" t="s">
        <v>597</v>
      </c>
      <c r="J278" s="26" t="s">
        <v>598</v>
      </c>
      <c r="K278" s="22">
        <f>COUNTA(L2:L264)</f>
        <v>0</v>
      </c>
    </row>
    <row r="279" spans="1:20" ht="20.100000000000001" customHeight="1" x14ac:dyDescent="0.25"/>
    <row r="280" spans="1:20" ht="20.100000000000001" customHeight="1" x14ac:dyDescent="0.25"/>
    <row r="281" spans="1:20" ht="20.100000000000001" customHeight="1" x14ac:dyDescent="0.25"/>
    <row r="282" spans="1:20" ht="20.100000000000001" customHeight="1" x14ac:dyDescent="0.25"/>
    <row r="283" spans="1:20" ht="20.100000000000001" customHeight="1" x14ac:dyDescent="0.25"/>
    <row r="284" spans="1:20" ht="20.100000000000001" customHeight="1" x14ac:dyDescent="0.25"/>
    <row r="285" spans="1:20" ht="20.100000000000001" customHeight="1" x14ac:dyDescent="0.25"/>
    <row r="286" spans="1:20" ht="20.100000000000001" customHeight="1" x14ac:dyDescent="0.25"/>
    <row r="287" spans="1:20" ht="20.100000000000001" customHeight="1" x14ac:dyDescent="0.25"/>
    <row r="288" spans="1:20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</sheetData>
  <phoneticPr fontId="4" type="noConversion"/>
  <conditionalFormatting sqref="C2:C264">
    <cfRule type="cellIs" dxfId="2" priority="1" operator="equal">
      <formula>"G"</formula>
    </cfRule>
    <cfRule type="cellIs" dxfId="1" priority="2" operator="equal">
      <formula>"F"</formula>
    </cfRule>
    <cfRule type="colorScale" priority="3">
      <colorScale>
        <cfvo type="num" val="&quot;F&quot;"/>
        <cfvo type="num" val="&quot;G&quot;"/>
        <color rgb="FFFF0000"/>
        <color theme="3" tint="-0.249977111117893"/>
      </colorScale>
    </cfRule>
  </conditionalFormatting>
  <dataValidations count="4">
    <dataValidation type="whole" allowBlank="1" showInputMessage="1" showErrorMessage="1" errorTitle="doit être entre 1 et 9" sqref="P2:R264" xr:uid="{49B792E9-BB1C-4715-AF69-F22B5AE2CBFD}">
      <formula1>1</formula1>
      <formula2>9</formula2>
    </dataValidation>
    <dataValidation type="list" allowBlank="1" showInputMessage="1" showErrorMessage="1" errorTitle="Saisr OUI ou NON" sqref="O2:O264" xr:uid="{113B069E-5ECB-45D1-831B-20BB600F1E23}">
      <formula1>"OUI,NON"</formula1>
    </dataValidation>
    <dataValidation type="list" allowBlank="1" showInputMessage="1" showErrorMessage="1" errorTitle="Saisir A ou B ou C" sqref="M2:N264" xr:uid="{F3C75611-C4F0-4B41-A7A1-E9A3B8D658D4}">
      <formula1>"A,B,C"</formula1>
    </dataValidation>
    <dataValidation type="list" allowBlank="1" showInputMessage="1" showErrorMessage="1" errorTitle="Saisir OUI ou NON" sqref="L2:L264" xr:uid="{717BCBEA-CDF5-4090-8EC9-3A5368D1F7E2}">
      <formula1>"OUI,NON"</formula1>
    </dataValidation>
  </dataValidations>
  <pageMargins left="0.25" right="0.28000000000000003" top="0.47" bottom="0.47" header="0.31496062992125984" footer="0.31496062992125984"/>
  <pageSetup paperSize="9" scale="85" fitToWidth="0" fitToHeight="7" orientation="landscape" horizontalDpi="300" verticalDpi="300" r:id="rId1"/>
  <headerFooter>
    <oddFooter>&amp;L&amp;F - 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9CF2-37EE-42F1-825A-95ED59B18E07}">
  <dimension ref="A1:M13"/>
  <sheetViews>
    <sheetView tabSelected="1" workbookViewId="0">
      <selection activeCell="A2" sqref="A2"/>
    </sheetView>
  </sheetViews>
  <sheetFormatPr baseColWidth="10" defaultRowHeight="15" x14ac:dyDescent="0.25"/>
  <cols>
    <col min="2" max="2" width="2.42578125" customWidth="1"/>
    <col min="3" max="3" width="28" bestFit="1" customWidth="1"/>
    <col min="5" max="5" width="17.7109375" bestFit="1" customWidth="1"/>
    <col min="6" max="6" width="28" bestFit="1" customWidth="1"/>
    <col min="7" max="7" width="27.42578125" bestFit="1" customWidth="1"/>
    <col min="8" max="8" width="20" bestFit="1" customWidth="1"/>
    <col min="9" max="9" width="17.5703125" bestFit="1" customWidth="1"/>
    <col min="10" max="10" width="15.85546875" bestFit="1" customWidth="1"/>
    <col min="11" max="11" width="16.7109375" bestFit="1" customWidth="1"/>
    <col min="12" max="12" width="18.28515625" bestFit="1" customWidth="1"/>
    <col min="13" max="13" width="23.140625" bestFit="1" customWidth="1"/>
  </cols>
  <sheetData>
    <row r="1" spans="1:13" x14ac:dyDescent="0.25">
      <c r="A1" s="56" t="s">
        <v>60</v>
      </c>
      <c r="C1" t="s">
        <v>610</v>
      </c>
      <c r="E1" s="63">
        <v>1</v>
      </c>
      <c r="F1" s="63">
        <v>2</v>
      </c>
      <c r="G1" s="63">
        <v>3</v>
      </c>
      <c r="H1" s="63">
        <v>4</v>
      </c>
      <c r="I1" s="63">
        <v>5</v>
      </c>
      <c r="J1" s="63">
        <v>6</v>
      </c>
      <c r="K1" s="63">
        <v>7</v>
      </c>
      <c r="L1" s="63">
        <v>8</v>
      </c>
      <c r="M1" s="63">
        <v>9</v>
      </c>
    </row>
    <row r="2" spans="1:13" x14ac:dyDescent="0.25">
      <c r="A2" s="63">
        <v>2</v>
      </c>
      <c r="C2" t="str" cm="1">
        <f t="array" ref="C2:C11">_xlfn._xlws.SORT(_xlfn._xlws.FILTER(T_Data[NOM]&amp;" "&amp;T_Data[PRENOM],T_Data[Div 2023 2024]=Formules!A2))</f>
        <v>AMATO Chloé</v>
      </c>
      <c r="E2" t="str" cm="1">
        <f t="array" ref="E2:E11">_xlfn._xlws.SORT(_xlfn._xlws.FILTER(T_Data[NOM]&amp;" "&amp;T_Data[PRENOM],T_Data[Div 2023 2024]=Formules!E$1))</f>
        <v>AGU Adam</v>
      </c>
      <c r="F2" t="str" cm="1">
        <f t="array" ref="F2:F11">_xlfn._xlws.SORT(_xlfn._xlws.FILTER(T_Data[NOM]&amp;" "&amp;T_Data[PRENOM],T_Data[Div 2023 2024]=Formules!F$1))</f>
        <v>AMATO Chloé</v>
      </c>
      <c r="G2" t="str" cm="1">
        <f t="array" ref="G2:G9">_xlfn._xlws.SORT(_xlfn._xlws.FILTER(T_Data[NOM]&amp;" "&amp;T_Data[PRENOM],T_Data[Div 2023 2024]=Formules!G$1))</f>
        <v>ABOU-DERAA Lina</v>
      </c>
      <c r="H2" t="str" cm="1">
        <f t="array" ref="H2:H12">_xlfn._xlws.SORT(_xlfn._xlws.FILTER(T_Data[NOM]&amp;" "&amp;T_Data[PRENOM],T_Data[Div 2023 2024]=Formules!H$1))</f>
        <v>BARRIER Naël</v>
      </c>
      <c r="I2" t="str" cm="1">
        <f t="array" ref="I2:I5">_xlfn._xlws.SORT(_xlfn._xlws.FILTER(T_Data[NOM]&amp;" "&amp;T_Data[PRENOM],T_Data[Div 2023 2024]=Formules!I$1))</f>
        <v>BERRIER Nolan</v>
      </c>
      <c r="J2" t="str" cm="1">
        <f t="array" ref="J2:J3">_xlfn._xlws.SORT(_xlfn._xlws.FILTER(T_Data[NOM]&amp;" "&amp;T_Data[PRENOM],T_Data[Div 2023 2024]=Formules!J$1))</f>
        <v>BIANCONI Emma</v>
      </c>
      <c r="K2" t="str" cm="1">
        <f t="array" ref="K2:K7">_xlfn._xlws.SORT(_xlfn._xlws.FILTER(T_Data[NOM]&amp;" "&amp;T_Data[PRENOM],T_Data[Div 2023 2024]=Formules!K$1))</f>
        <v>BISACCIA Maia</v>
      </c>
      <c r="L2" t="str" cm="1">
        <f t="array" ref="L2:L3">_xlfn._xlws.SORT(_xlfn._xlws.FILTER(T_Data[NOM]&amp;" "&amp;T_Data[PRENOM],T_Data[Div 2023 2024]=Formules!L$1))</f>
        <v>BONSIGNOUR Lucie</v>
      </c>
      <c r="M2" t="str" cm="1">
        <f t="array" ref="M2:M13">_xlfn._xlws.SORT(_xlfn._xlws.FILTER(T_Data[NOM]&amp;" "&amp;T_Data[PRENOM],T_Data[Div 2023 2024]=Formules!M$1))</f>
        <v>CARENO Anais</v>
      </c>
    </row>
    <row r="3" spans="1:13" x14ac:dyDescent="0.25">
      <c r="C3" t="str">
        <v>ANTONETTI Lana</v>
      </c>
      <c r="E3" t="str">
        <v>AGUILERA Yoni</v>
      </c>
      <c r="F3" t="str">
        <v>ANTONETTI Lana</v>
      </c>
      <c r="G3" t="str">
        <v>ARDISSON Andréa</v>
      </c>
      <c r="H3" t="str">
        <v>BASALDELLA Lea</v>
      </c>
      <c r="I3" t="str">
        <v>BERTHET Diane</v>
      </c>
      <c r="J3" t="str">
        <v>BIDEAU Julien</v>
      </c>
      <c r="K3" t="str">
        <v>BLACHE Zoé</v>
      </c>
      <c r="L3" t="str">
        <v>BORCEA Stephania</v>
      </c>
      <c r="M3" t="str">
        <v>CASADO Toni</v>
      </c>
    </row>
    <row r="4" spans="1:13" x14ac:dyDescent="0.25">
      <c r="C4" t="str">
        <v>BARDAA Alya</v>
      </c>
      <c r="E4" t="str">
        <v>AIGOIN Anais</v>
      </c>
      <c r="F4" t="str">
        <v>BARDAA Alya</v>
      </c>
      <c r="G4" t="str">
        <v>ARTUPHEL Romain</v>
      </c>
      <c r="H4" t="str">
        <v>BASSO Chloé</v>
      </c>
      <c r="I4" t="str">
        <v>BIAGIONI Corentin</v>
      </c>
      <c r="K4" t="str">
        <v>BLANC Clara</v>
      </c>
      <c r="M4" t="str">
        <v>CASTANIER Romain</v>
      </c>
    </row>
    <row r="5" spans="1:13" x14ac:dyDescent="0.25">
      <c r="C5" t="str">
        <v>BOUDOT-JOFFROY Eloan</v>
      </c>
      <c r="E5" t="str">
        <v>AMADOR Carmen</v>
      </c>
      <c r="F5" t="str">
        <v>BOUDOT-JOFFROY Eloan</v>
      </c>
      <c r="G5" t="str">
        <v>AUBERT DEFRETIERE Hermann</v>
      </c>
      <c r="H5" t="str">
        <v>BEKKARI Khalis</v>
      </c>
      <c r="I5" t="str">
        <v>BIANCIOTTO Noé</v>
      </c>
      <c r="K5" t="str">
        <v>BONNASSE Sunny</v>
      </c>
      <c r="M5" t="str">
        <v>CASTELLI Alyssa</v>
      </c>
    </row>
    <row r="6" spans="1:13" x14ac:dyDescent="0.25">
      <c r="C6" t="str">
        <v>BRISSET Quentin</v>
      </c>
      <c r="E6" t="str">
        <v>ARANDA Zoé</v>
      </c>
      <c r="F6" t="str">
        <v>BRISSET Quentin</v>
      </c>
      <c r="G6" t="str">
        <v>AUDUBEY Yoann</v>
      </c>
      <c r="H6" t="str">
        <v>BELLISSENS Lilou</v>
      </c>
      <c r="K6" t="str">
        <v>BOUTIN Toni</v>
      </c>
      <c r="M6" t="str">
        <v>CAVALLERI SPINOSI Kiara</v>
      </c>
    </row>
    <row r="7" spans="1:13" x14ac:dyDescent="0.25">
      <c r="C7" t="str">
        <v>BRUGUIERE Emma</v>
      </c>
      <c r="E7" t="str">
        <v>BARBOT Léane</v>
      </c>
      <c r="F7" t="str">
        <v>BRUGUIERE Emma</v>
      </c>
      <c r="G7" t="str">
        <v>BACHELIER Lou-Ange</v>
      </c>
      <c r="H7" t="str">
        <v>BENMENI Sarah</v>
      </c>
      <c r="K7" t="str">
        <v>BOUZON Yohan</v>
      </c>
      <c r="M7" t="str">
        <v>CELFIO Giani</v>
      </c>
    </row>
    <row r="8" spans="1:13" x14ac:dyDescent="0.25">
      <c r="C8" t="str">
        <v>BRUNET Stella</v>
      </c>
      <c r="E8" t="str">
        <v>BOSC Marine</v>
      </c>
      <c r="F8" t="str">
        <v>BRUNET Stella</v>
      </c>
      <c r="G8" t="str">
        <v>BARCELO-DERDERIAN Luna</v>
      </c>
      <c r="H8" t="str">
        <v>CAISSO Rose</v>
      </c>
      <c r="M8" t="str">
        <v>CENTARO Loann</v>
      </c>
    </row>
    <row r="9" spans="1:13" x14ac:dyDescent="0.25">
      <c r="C9" t="str">
        <v>BURGUNTER PARAVISINI Lucca</v>
      </c>
      <c r="E9" t="str">
        <v>CLEMENT Antonin</v>
      </c>
      <c r="F9" t="str">
        <v>BURGUNTER PARAVISINI Lucca</v>
      </c>
      <c r="G9" t="str">
        <v>BOURRELLY Chloe</v>
      </c>
      <c r="H9" t="str">
        <v>CAMPO Noémie</v>
      </c>
      <c r="M9" t="str">
        <v>CERMELJ Maïa</v>
      </c>
    </row>
    <row r="10" spans="1:13" x14ac:dyDescent="0.25">
      <c r="C10" t="str">
        <v>BUTAVAND Léa</v>
      </c>
      <c r="E10" t="str">
        <v>COEROLI Lee-Ann</v>
      </c>
      <c r="F10" t="str">
        <v>BUTAVAND Léa</v>
      </c>
      <c r="H10" t="str">
        <v>CANNAROZZO Martin</v>
      </c>
      <c r="M10" t="str">
        <v>CHAIX Nathael</v>
      </c>
    </row>
    <row r="11" spans="1:13" x14ac:dyDescent="0.25">
      <c r="C11" t="str">
        <v>CADORIN Bruno</v>
      </c>
      <c r="E11" t="str">
        <v>COLINEAU Maxime</v>
      </c>
      <c r="F11" t="str">
        <v>CADORIN Bruno</v>
      </c>
      <c r="H11" t="str">
        <v>CANO Antoni</v>
      </c>
      <c r="M11" t="str">
        <v>CHAKROUN Tessa</v>
      </c>
    </row>
    <row r="12" spans="1:13" x14ac:dyDescent="0.25">
      <c r="H12" t="str">
        <v>CARAMELO Leana</v>
      </c>
      <c r="M12" t="str">
        <v>CHARPENTIER Anaïs</v>
      </c>
    </row>
    <row r="13" spans="1:13" x14ac:dyDescent="0.25">
      <c r="M13" t="str">
        <v>CHHIDI Younes</v>
      </c>
    </row>
  </sheetData>
  <conditionalFormatting sqref="E1:M36">
    <cfRule type="expression" dxfId="0" priority="1">
      <formula>E1&lt;&gt;""</formula>
    </cfRule>
  </conditionalFormatting>
  <dataValidations count="1">
    <dataValidation type="list" allowBlank="1" showInputMessage="1" showErrorMessage="1" sqref="A2" xr:uid="{7EE4AB59-42F5-492E-A892-ABA794E0637E}">
      <formula1>"1,2,3,4,5,6,7,8,9,"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7800-D648-4BB5-BF3A-3703CA9F6BE0}">
  <dimension ref="A1:R266"/>
  <sheetViews>
    <sheetView workbookViewId="0"/>
  </sheetViews>
  <sheetFormatPr baseColWidth="10" defaultRowHeight="15" x14ac:dyDescent="0.25"/>
  <cols>
    <col min="5" max="5" width="11.5703125" style="37"/>
    <col min="8" max="8" width="13.7109375" bestFit="1" customWidth="1"/>
    <col min="9" max="9" width="13.28515625" bestFit="1" customWidth="1"/>
    <col min="10" max="10" width="16.85546875" bestFit="1" customWidth="1"/>
  </cols>
  <sheetData>
    <row r="1" spans="1:18" x14ac:dyDescent="0.25">
      <c r="A1" t="s">
        <v>66</v>
      </c>
      <c r="B1" t="s">
        <v>67</v>
      </c>
      <c r="C1" t="s">
        <v>69</v>
      </c>
      <c r="D1" t="s">
        <v>70</v>
      </c>
      <c r="E1" s="37" t="s">
        <v>68</v>
      </c>
      <c r="F1" t="s">
        <v>164</v>
      </c>
      <c r="G1" t="s">
        <v>71</v>
      </c>
      <c r="H1" t="s">
        <v>72</v>
      </c>
      <c r="I1" t="s">
        <v>73</v>
      </c>
      <c r="J1" t="s">
        <v>74</v>
      </c>
      <c r="K1" t="s">
        <v>75</v>
      </c>
      <c r="L1" t="s">
        <v>165</v>
      </c>
      <c r="M1" t="s">
        <v>166</v>
      </c>
      <c r="N1" t="s">
        <v>167</v>
      </c>
      <c r="O1" t="s">
        <v>168</v>
      </c>
      <c r="P1" t="s">
        <v>169</v>
      </c>
      <c r="Q1" t="s">
        <v>170</v>
      </c>
      <c r="R1" t="s">
        <v>76</v>
      </c>
    </row>
    <row r="2" spans="1:18" x14ac:dyDescent="0.25">
      <c r="A2" t="s">
        <v>171</v>
      </c>
      <c r="B2" t="s">
        <v>172</v>
      </c>
      <c r="C2" t="s">
        <v>8</v>
      </c>
      <c r="D2" t="s">
        <v>29</v>
      </c>
      <c r="E2" s="37">
        <v>40484</v>
      </c>
      <c r="F2" t="s">
        <v>173</v>
      </c>
      <c r="G2" t="s">
        <v>23</v>
      </c>
      <c r="H2" t="s">
        <v>77</v>
      </c>
      <c r="I2" t="s">
        <v>78</v>
      </c>
      <c r="K2" t="s">
        <v>101</v>
      </c>
      <c r="L2" s="31">
        <v>44441</v>
      </c>
      <c r="O2" t="s">
        <v>174</v>
      </c>
    </row>
    <row r="3" spans="1:18" x14ac:dyDescent="0.25">
      <c r="A3" t="s">
        <v>175</v>
      </c>
      <c r="B3" t="s">
        <v>176</v>
      </c>
      <c r="C3" t="s">
        <v>80</v>
      </c>
      <c r="D3" t="s">
        <v>29</v>
      </c>
      <c r="E3" s="37">
        <v>40219</v>
      </c>
      <c r="F3" t="s">
        <v>177</v>
      </c>
      <c r="G3" t="s">
        <v>37</v>
      </c>
      <c r="H3" t="s">
        <v>77</v>
      </c>
      <c r="I3" t="s">
        <v>78</v>
      </c>
      <c r="L3" s="31">
        <v>44441</v>
      </c>
      <c r="M3" t="s">
        <v>178</v>
      </c>
      <c r="O3" t="s">
        <v>174</v>
      </c>
    </row>
    <row r="4" spans="1:18" x14ac:dyDescent="0.25">
      <c r="A4" t="s">
        <v>179</v>
      </c>
      <c r="B4" t="s">
        <v>180</v>
      </c>
      <c r="C4" t="s">
        <v>80</v>
      </c>
      <c r="D4" t="s">
        <v>29</v>
      </c>
      <c r="E4" s="37">
        <v>40213</v>
      </c>
      <c r="F4" t="s">
        <v>177</v>
      </c>
      <c r="G4" t="s">
        <v>88</v>
      </c>
      <c r="H4" t="s">
        <v>77</v>
      </c>
      <c r="I4" t="s">
        <v>78</v>
      </c>
      <c r="L4" s="31">
        <v>44441</v>
      </c>
      <c r="N4" t="s">
        <v>181</v>
      </c>
      <c r="O4" t="s">
        <v>174</v>
      </c>
    </row>
    <row r="5" spans="1:18" x14ac:dyDescent="0.25">
      <c r="A5" t="s">
        <v>182</v>
      </c>
      <c r="B5" t="s">
        <v>11</v>
      </c>
      <c r="C5" t="s">
        <v>8</v>
      </c>
      <c r="D5" t="s">
        <v>29</v>
      </c>
      <c r="E5" s="37">
        <v>40529</v>
      </c>
      <c r="F5" t="s">
        <v>173</v>
      </c>
      <c r="G5" t="s">
        <v>22</v>
      </c>
      <c r="H5" t="s">
        <v>82</v>
      </c>
      <c r="I5" t="s">
        <v>83</v>
      </c>
      <c r="L5" s="31">
        <v>44441</v>
      </c>
      <c r="O5" t="s">
        <v>174</v>
      </c>
    </row>
    <row r="6" spans="1:18" x14ac:dyDescent="0.25">
      <c r="A6" t="s">
        <v>183</v>
      </c>
      <c r="B6" t="s">
        <v>112</v>
      </c>
      <c r="C6" t="s">
        <v>8</v>
      </c>
      <c r="D6" t="s">
        <v>29</v>
      </c>
      <c r="E6" s="37">
        <v>40046</v>
      </c>
      <c r="F6" t="s">
        <v>177</v>
      </c>
      <c r="G6" t="s">
        <v>184</v>
      </c>
      <c r="H6" t="s">
        <v>77</v>
      </c>
      <c r="I6" t="s">
        <v>78</v>
      </c>
      <c r="L6" s="31">
        <v>44883</v>
      </c>
      <c r="O6" t="s">
        <v>174</v>
      </c>
    </row>
    <row r="7" spans="1:18" x14ac:dyDescent="0.25">
      <c r="A7" t="s">
        <v>185</v>
      </c>
      <c r="B7" t="s">
        <v>110</v>
      </c>
      <c r="C7" t="s">
        <v>8</v>
      </c>
      <c r="D7" t="s">
        <v>29</v>
      </c>
      <c r="E7" s="37">
        <v>40451</v>
      </c>
      <c r="F7" t="s">
        <v>173</v>
      </c>
      <c r="G7" t="s">
        <v>88</v>
      </c>
      <c r="H7" t="s">
        <v>77</v>
      </c>
      <c r="I7" t="s">
        <v>78</v>
      </c>
      <c r="L7" s="31">
        <v>44441</v>
      </c>
      <c r="O7" t="s">
        <v>174</v>
      </c>
    </row>
    <row r="8" spans="1:18" x14ac:dyDescent="0.25">
      <c r="A8" t="s">
        <v>81</v>
      </c>
      <c r="B8" t="s">
        <v>158</v>
      </c>
      <c r="C8" t="s">
        <v>8</v>
      </c>
      <c r="D8" t="s">
        <v>29</v>
      </c>
      <c r="E8" s="37">
        <v>40445</v>
      </c>
      <c r="F8" t="s">
        <v>173</v>
      </c>
      <c r="G8" t="s">
        <v>17</v>
      </c>
      <c r="H8" t="s">
        <v>77</v>
      </c>
      <c r="I8" t="s">
        <v>78</v>
      </c>
      <c r="J8" t="s">
        <v>79</v>
      </c>
      <c r="L8" s="31">
        <v>44441</v>
      </c>
      <c r="O8" t="s">
        <v>174</v>
      </c>
      <c r="R8" t="s">
        <v>89</v>
      </c>
    </row>
    <row r="9" spans="1:18" x14ac:dyDescent="0.25">
      <c r="A9" t="s">
        <v>186</v>
      </c>
      <c r="B9" t="s">
        <v>125</v>
      </c>
      <c r="C9" t="s">
        <v>8</v>
      </c>
      <c r="D9" t="s">
        <v>29</v>
      </c>
      <c r="E9" s="37">
        <v>40439</v>
      </c>
      <c r="F9" t="s">
        <v>173</v>
      </c>
      <c r="G9" t="s">
        <v>18</v>
      </c>
      <c r="H9" t="s">
        <v>77</v>
      </c>
      <c r="I9" t="s">
        <v>78</v>
      </c>
      <c r="J9" t="s">
        <v>79</v>
      </c>
      <c r="L9" s="31">
        <v>44441</v>
      </c>
      <c r="O9" t="s">
        <v>174</v>
      </c>
    </row>
    <row r="10" spans="1:18" x14ac:dyDescent="0.25">
      <c r="A10" t="s">
        <v>187</v>
      </c>
      <c r="B10" t="s">
        <v>188</v>
      </c>
      <c r="C10" t="s">
        <v>8</v>
      </c>
      <c r="D10" t="s">
        <v>29</v>
      </c>
      <c r="E10" s="37">
        <v>40338</v>
      </c>
      <c r="F10" t="s">
        <v>173</v>
      </c>
      <c r="G10" t="s">
        <v>88</v>
      </c>
      <c r="H10" t="s">
        <v>77</v>
      </c>
      <c r="I10" t="s">
        <v>78</v>
      </c>
      <c r="L10" s="31">
        <v>44441</v>
      </c>
      <c r="M10" t="s">
        <v>178</v>
      </c>
      <c r="O10" t="s">
        <v>174</v>
      </c>
    </row>
    <row r="11" spans="1:18" x14ac:dyDescent="0.25">
      <c r="A11" t="s">
        <v>189</v>
      </c>
      <c r="B11" t="s">
        <v>30</v>
      </c>
      <c r="C11" t="s">
        <v>80</v>
      </c>
      <c r="D11" t="s">
        <v>29</v>
      </c>
      <c r="E11" s="37">
        <v>40219</v>
      </c>
      <c r="F11" t="s">
        <v>177</v>
      </c>
      <c r="G11" t="s">
        <v>18</v>
      </c>
      <c r="H11" t="s">
        <v>77</v>
      </c>
      <c r="I11" t="s">
        <v>78</v>
      </c>
      <c r="J11" t="s">
        <v>79</v>
      </c>
      <c r="L11" s="31">
        <v>44441</v>
      </c>
      <c r="M11" t="s">
        <v>178</v>
      </c>
      <c r="O11" t="s">
        <v>174</v>
      </c>
    </row>
    <row r="12" spans="1:18" x14ac:dyDescent="0.25">
      <c r="A12" t="s">
        <v>190</v>
      </c>
      <c r="B12" t="s">
        <v>191</v>
      </c>
      <c r="C12" t="s">
        <v>80</v>
      </c>
      <c r="D12" t="s">
        <v>29</v>
      </c>
      <c r="E12" s="37">
        <v>40223</v>
      </c>
      <c r="F12" t="s">
        <v>177</v>
      </c>
      <c r="G12" t="s">
        <v>37</v>
      </c>
      <c r="H12" t="s">
        <v>77</v>
      </c>
      <c r="I12" t="s">
        <v>78</v>
      </c>
      <c r="L12" s="31">
        <v>44441</v>
      </c>
      <c r="O12" t="s">
        <v>174</v>
      </c>
    </row>
    <row r="13" spans="1:18" x14ac:dyDescent="0.25">
      <c r="A13" t="s">
        <v>85</v>
      </c>
      <c r="B13" t="s">
        <v>126</v>
      </c>
      <c r="C13" t="s">
        <v>80</v>
      </c>
      <c r="D13" t="s">
        <v>29</v>
      </c>
      <c r="E13" s="37">
        <v>40345</v>
      </c>
      <c r="F13" t="s">
        <v>173</v>
      </c>
      <c r="G13" t="s">
        <v>21</v>
      </c>
      <c r="H13" t="s">
        <v>82</v>
      </c>
      <c r="I13" t="s">
        <v>83</v>
      </c>
      <c r="J13" t="s">
        <v>79</v>
      </c>
      <c r="K13" t="s">
        <v>101</v>
      </c>
      <c r="L13" s="31">
        <v>44441</v>
      </c>
      <c r="O13" t="s">
        <v>174</v>
      </c>
    </row>
    <row r="14" spans="1:18" x14ac:dyDescent="0.25">
      <c r="A14" t="s">
        <v>192</v>
      </c>
      <c r="B14" t="s">
        <v>193</v>
      </c>
      <c r="C14" t="s">
        <v>8</v>
      </c>
      <c r="D14" t="s">
        <v>29</v>
      </c>
      <c r="E14" s="37">
        <v>40203</v>
      </c>
      <c r="F14" t="s">
        <v>177</v>
      </c>
      <c r="G14" t="s">
        <v>21</v>
      </c>
      <c r="H14" t="s">
        <v>82</v>
      </c>
      <c r="I14" t="s">
        <v>83</v>
      </c>
      <c r="J14" t="s">
        <v>79</v>
      </c>
      <c r="L14" s="31">
        <v>44441</v>
      </c>
      <c r="M14" t="s">
        <v>178</v>
      </c>
      <c r="O14" t="s">
        <v>194</v>
      </c>
    </row>
    <row r="15" spans="1:18" x14ac:dyDescent="0.25">
      <c r="A15" t="s">
        <v>86</v>
      </c>
      <c r="B15" t="s">
        <v>195</v>
      </c>
      <c r="C15" t="s">
        <v>8</v>
      </c>
      <c r="D15" t="s">
        <v>29</v>
      </c>
      <c r="E15" s="37">
        <v>40578</v>
      </c>
      <c r="F15" t="s">
        <v>173</v>
      </c>
      <c r="G15" t="s">
        <v>17</v>
      </c>
      <c r="H15" t="s">
        <v>77</v>
      </c>
      <c r="I15" t="s">
        <v>78</v>
      </c>
      <c r="L15" s="31">
        <v>44441</v>
      </c>
      <c r="M15" t="s">
        <v>178</v>
      </c>
      <c r="O15" t="s">
        <v>174</v>
      </c>
    </row>
    <row r="16" spans="1:18" x14ac:dyDescent="0.25">
      <c r="A16" t="s">
        <v>196</v>
      </c>
      <c r="B16" t="s">
        <v>117</v>
      </c>
      <c r="C16" t="s">
        <v>8</v>
      </c>
      <c r="D16" t="s">
        <v>29</v>
      </c>
      <c r="E16" s="37">
        <v>40366</v>
      </c>
      <c r="F16" t="s">
        <v>173</v>
      </c>
      <c r="G16" t="s">
        <v>18</v>
      </c>
      <c r="H16" t="s">
        <v>77</v>
      </c>
      <c r="I16" t="s">
        <v>78</v>
      </c>
      <c r="J16" t="s">
        <v>79</v>
      </c>
      <c r="L16" s="31">
        <v>44441</v>
      </c>
      <c r="M16" t="s">
        <v>197</v>
      </c>
      <c r="N16" t="s">
        <v>198</v>
      </c>
      <c r="O16" t="s">
        <v>174</v>
      </c>
    </row>
    <row r="17" spans="1:18" x14ac:dyDescent="0.25">
      <c r="A17" t="s">
        <v>199</v>
      </c>
      <c r="B17" t="s">
        <v>200</v>
      </c>
      <c r="C17" t="s">
        <v>8</v>
      </c>
      <c r="D17" t="s">
        <v>29</v>
      </c>
      <c r="E17" s="37">
        <v>40442</v>
      </c>
      <c r="F17" t="s">
        <v>173</v>
      </c>
      <c r="G17" t="s">
        <v>37</v>
      </c>
      <c r="H17" t="s">
        <v>77</v>
      </c>
      <c r="I17" t="s">
        <v>78</v>
      </c>
      <c r="L17" s="31">
        <v>44441</v>
      </c>
      <c r="M17" t="s">
        <v>201</v>
      </c>
      <c r="N17" t="s">
        <v>202</v>
      </c>
      <c r="O17" t="s">
        <v>174</v>
      </c>
    </row>
    <row r="18" spans="1:18" x14ac:dyDescent="0.25">
      <c r="A18" t="s">
        <v>203</v>
      </c>
      <c r="B18" t="s">
        <v>204</v>
      </c>
      <c r="C18" t="s">
        <v>80</v>
      </c>
      <c r="D18" t="s">
        <v>29</v>
      </c>
      <c r="E18" s="37">
        <v>40220</v>
      </c>
      <c r="F18" t="s">
        <v>177</v>
      </c>
      <c r="G18" t="s">
        <v>18</v>
      </c>
      <c r="H18" t="s">
        <v>77</v>
      </c>
      <c r="I18" t="s">
        <v>78</v>
      </c>
      <c r="J18" t="s">
        <v>79</v>
      </c>
      <c r="L18" s="31">
        <v>44441</v>
      </c>
      <c r="O18" t="s">
        <v>174</v>
      </c>
    </row>
    <row r="19" spans="1:18" x14ac:dyDescent="0.25">
      <c r="A19" t="s">
        <v>205</v>
      </c>
      <c r="B19" t="s">
        <v>206</v>
      </c>
      <c r="C19" t="s">
        <v>8</v>
      </c>
      <c r="D19" t="s">
        <v>29</v>
      </c>
      <c r="E19" s="37">
        <v>40477</v>
      </c>
      <c r="F19" t="s">
        <v>173</v>
      </c>
      <c r="G19" t="s">
        <v>22</v>
      </c>
      <c r="H19" t="s">
        <v>82</v>
      </c>
      <c r="I19" t="s">
        <v>83</v>
      </c>
      <c r="J19" t="s">
        <v>79</v>
      </c>
      <c r="L19" s="31">
        <v>44441</v>
      </c>
      <c r="O19" t="s">
        <v>174</v>
      </c>
    </row>
    <row r="20" spans="1:18" x14ac:dyDescent="0.25">
      <c r="A20" t="s">
        <v>207</v>
      </c>
      <c r="B20" t="s">
        <v>110</v>
      </c>
      <c r="C20" t="s">
        <v>8</v>
      </c>
      <c r="D20" t="s">
        <v>29</v>
      </c>
      <c r="E20" s="37">
        <v>40061</v>
      </c>
      <c r="F20" t="s">
        <v>177</v>
      </c>
      <c r="G20" t="s">
        <v>17</v>
      </c>
      <c r="H20" t="s">
        <v>77</v>
      </c>
      <c r="I20" t="s">
        <v>78</v>
      </c>
      <c r="L20" s="31">
        <v>44075</v>
      </c>
      <c r="O20" t="s">
        <v>174</v>
      </c>
      <c r="R20" t="s">
        <v>89</v>
      </c>
    </row>
    <row r="21" spans="1:18" x14ac:dyDescent="0.25">
      <c r="A21" t="s">
        <v>208</v>
      </c>
      <c r="B21" t="s">
        <v>209</v>
      </c>
      <c r="C21" t="s">
        <v>80</v>
      </c>
      <c r="D21" t="s">
        <v>29</v>
      </c>
      <c r="E21" s="37">
        <v>40425</v>
      </c>
      <c r="F21" t="s">
        <v>173</v>
      </c>
      <c r="G21" t="s">
        <v>88</v>
      </c>
      <c r="H21" t="s">
        <v>77</v>
      </c>
      <c r="I21" t="s">
        <v>78</v>
      </c>
      <c r="L21" s="31">
        <v>44984</v>
      </c>
      <c r="O21" t="s">
        <v>210</v>
      </c>
    </row>
    <row r="22" spans="1:18" x14ac:dyDescent="0.25">
      <c r="A22" t="s">
        <v>211</v>
      </c>
      <c r="B22" t="s">
        <v>107</v>
      </c>
      <c r="C22" t="s">
        <v>8</v>
      </c>
      <c r="D22" t="s">
        <v>29</v>
      </c>
      <c r="E22" s="37">
        <v>40196</v>
      </c>
      <c r="F22" t="s">
        <v>177</v>
      </c>
      <c r="G22" t="s">
        <v>23</v>
      </c>
      <c r="H22" t="s">
        <v>77</v>
      </c>
      <c r="I22" t="s">
        <v>78</v>
      </c>
      <c r="L22" s="31">
        <v>44441</v>
      </c>
      <c r="M22" t="s">
        <v>178</v>
      </c>
      <c r="O22" t="s">
        <v>174</v>
      </c>
    </row>
    <row r="23" spans="1:18" x14ac:dyDescent="0.25">
      <c r="A23" t="s">
        <v>212</v>
      </c>
      <c r="B23" t="s">
        <v>122</v>
      </c>
      <c r="C23" t="s">
        <v>8</v>
      </c>
      <c r="D23" t="s">
        <v>29</v>
      </c>
      <c r="E23" s="37">
        <v>40181</v>
      </c>
      <c r="F23" t="s">
        <v>177</v>
      </c>
      <c r="G23" t="s">
        <v>23</v>
      </c>
      <c r="H23" t="s">
        <v>77</v>
      </c>
      <c r="I23" t="s">
        <v>78</v>
      </c>
      <c r="L23" s="31">
        <v>44441</v>
      </c>
      <c r="N23" t="s">
        <v>181</v>
      </c>
      <c r="O23" t="s">
        <v>174</v>
      </c>
    </row>
    <row r="24" spans="1:18" x14ac:dyDescent="0.25">
      <c r="A24" t="s">
        <v>213</v>
      </c>
      <c r="B24" t="s">
        <v>214</v>
      </c>
      <c r="C24" t="s">
        <v>80</v>
      </c>
      <c r="D24" t="s">
        <v>29</v>
      </c>
      <c r="E24" s="37">
        <v>40331</v>
      </c>
      <c r="F24" t="s">
        <v>173</v>
      </c>
      <c r="G24" t="s">
        <v>22</v>
      </c>
      <c r="H24" t="s">
        <v>82</v>
      </c>
      <c r="I24" t="s">
        <v>83</v>
      </c>
      <c r="J24" t="s">
        <v>79</v>
      </c>
      <c r="L24" s="31">
        <v>44441</v>
      </c>
      <c r="M24" t="s">
        <v>178</v>
      </c>
      <c r="N24" t="s">
        <v>215</v>
      </c>
      <c r="O24" t="s">
        <v>174</v>
      </c>
    </row>
    <row r="25" spans="1:18" x14ac:dyDescent="0.25">
      <c r="A25" t="s">
        <v>216</v>
      </c>
      <c r="B25" t="s">
        <v>217</v>
      </c>
      <c r="C25" t="s">
        <v>8</v>
      </c>
      <c r="D25" t="s">
        <v>29</v>
      </c>
      <c r="E25" s="37">
        <v>39928</v>
      </c>
      <c r="F25" t="s">
        <v>177</v>
      </c>
      <c r="G25" t="s">
        <v>21</v>
      </c>
      <c r="H25" t="s">
        <v>82</v>
      </c>
      <c r="I25" t="s">
        <v>83</v>
      </c>
      <c r="J25" t="s">
        <v>79</v>
      </c>
      <c r="L25" s="31">
        <v>44441</v>
      </c>
      <c r="O25" t="s">
        <v>174</v>
      </c>
    </row>
    <row r="26" spans="1:18" x14ac:dyDescent="0.25">
      <c r="A26" t="s">
        <v>218</v>
      </c>
      <c r="B26" t="s">
        <v>151</v>
      </c>
      <c r="C26" t="s">
        <v>80</v>
      </c>
      <c r="D26" t="s">
        <v>29</v>
      </c>
      <c r="E26" s="37">
        <v>40256</v>
      </c>
      <c r="F26" t="s">
        <v>177</v>
      </c>
      <c r="G26" t="s">
        <v>16</v>
      </c>
      <c r="H26" t="s">
        <v>77</v>
      </c>
      <c r="I26" t="s">
        <v>92</v>
      </c>
      <c r="L26" s="31">
        <v>44441</v>
      </c>
      <c r="O26" t="s">
        <v>174</v>
      </c>
    </row>
    <row r="27" spans="1:18" x14ac:dyDescent="0.25">
      <c r="A27" t="s">
        <v>219</v>
      </c>
      <c r="B27" t="s">
        <v>220</v>
      </c>
      <c r="C27" t="s">
        <v>80</v>
      </c>
      <c r="D27" t="s">
        <v>29</v>
      </c>
      <c r="E27" s="37">
        <v>40226</v>
      </c>
      <c r="F27" t="s">
        <v>177</v>
      </c>
      <c r="G27" t="s">
        <v>184</v>
      </c>
      <c r="H27" t="s">
        <v>77</v>
      </c>
      <c r="I27" t="s">
        <v>78</v>
      </c>
      <c r="L27" s="31">
        <v>44441</v>
      </c>
      <c r="N27" t="s">
        <v>215</v>
      </c>
      <c r="O27" t="s">
        <v>174</v>
      </c>
    </row>
    <row r="28" spans="1:18" x14ac:dyDescent="0.25">
      <c r="A28" t="s">
        <v>221</v>
      </c>
      <c r="B28" t="s">
        <v>9</v>
      </c>
      <c r="C28" t="s">
        <v>8</v>
      </c>
      <c r="D28" t="s">
        <v>29</v>
      </c>
      <c r="E28" s="37">
        <v>40476</v>
      </c>
      <c r="F28" t="s">
        <v>173</v>
      </c>
      <c r="G28" t="s">
        <v>88</v>
      </c>
      <c r="H28" t="s">
        <v>77</v>
      </c>
      <c r="I28" t="s">
        <v>78</v>
      </c>
      <c r="L28" s="31">
        <v>44441</v>
      </c>
      <c r="O28" t="s">
        <v>174</v>
      </c>
    </row>
    <row r="29" spans="1:18" x14ac:dyDescent="0.25">
      <c r="A29" t="s">
        <v>222</v>
      </c>
      <c r="B29" t="s">
        <v>24</v>
      </c>
      <c r="C29" t="s">
        <v>80</v>
      </c>
      <c r="D29" t="s">
        <v>29</v>
      </c>
      <c r="E29" s="37">
        <v>40513</v>
      </c>
      <c r="F29" t="s">
        <v>173</v>
      </c>
      <c r="G29" t="s">
        <v>17</v>
      </c>
      <c r="H29" t="s">
        <v>77</v>
      </c>
      <c r="I29" t="s">
        <v>78</v>
      </c>
      <c r="L29" s="31">
        <v>44441</v>
      </c>
      <c r="M29" t="s">
        <v>178</v>
      </c>
      <c r="N29" t="s">
        <v>215</v>
      </c>
      <c r="O29" t="s">
        <v>174</v>
      </c>
    </row>
    <row r="30" spans="1:18" x14ac:dyDescent="0.25">
      <c r="A30" t="s">
        <v>90</v>
      </c>
      <c r="B30" t="s">
        <v>223</v>
      </c>
      <c r="C30" t="s">
        <v>8</v>
      </c>
      <c r="D30" t="s">
        <v>29</v>
      </c>
      <c r="E30" s="37">
        <v>40364</v>
      </c>
      <c r="F30" t="s">
        <v>173</v>
      </c>
      <c r="G30" t="s">
        <v>21</v>
      </c>
      <c r="H30" t="s">
        <v>82</v>
      </c>
      <c r="I30" t="s">
        <v>83</v>
      </c>
      <c r="J30" t="s">
        <v>79</v>
      </c>
      <c r="L30" s="31">
        <v>44441</v>
      </c>
      <c r="O30" t="s">
        <v>174</v>
      </c>
    </row>
    <row r="31" spans="1:18" x14ac:dyDescent="0.25">
      <c r="A31" t="s">
        <v>224</v>
      </c>
      <c r="B31" t="s">
        <v>125</v>
      </c>
      <c r="C31" t="s">
        <v>8</v>
      </c>
      <c r="D31" t="s">
        <v>29</v>
      </c>
      <c r="E31" s="37">
        <v>40316</v>
      </c>
      <c r="F31" t="s">
        <v>173</v>
      </c>
      <c r="G31" t="s">
        <v>18</v>
      </c>
      <c r="H31" t="s">
        <v>77</v>
      </c>
      <c r="I31" t="s">
        <v>78</v>
      </c>
      <c r="J31" t="s">
        <v>79</v>
      </c>
      <c r="L31" s="31">
        <v>44441</v>
      </c>
      <c r="O31" t="s">
        <v>174</v>
      </c>
    </row>
    <row r="32" spans="1:18" x14ac:dyDescent="0.25">
      <c r="A32" t="s">
        <v>225</v>
      </c>
      <c r="B32" t="s">
        <v>226</v>
      </c>
      <c r="C32" t="s">
        <v>8</v>
      </c>
      <c r="D32" t="s">
        <v>29</v>
      </c>
      <c r="E32" s="37">
        <v>40215</v>
      </c>
      <c r="F32" t="s">
        <v>177</v>
      </c>
      <c r="G32" t="s">
        <v>88</v>
      </c>
      <c r="H32" t="s">
        <v>77</v>
      </c>
      <c r="I32" t="s">
        <v>78</v>
      </c>
      <c r="L32" s="31">
        <v>44441</v>
      </c>
      <c r="O32" t="s">
        <v>174</v>
      </c>
    </row>
    <row r="33" spans="1:18" x14ac:dyDescent="0.25">
      <c r="A33" t="s">
        <v>227</v>
      </c>
      <c r="B33" t="s">
        <v>228</v>
      </c>
      <c r="C33" t="s">
        <v>80</v>
      </c>
      <c r="D33" t="s">
        <v>29</v>
      </c>
      <c r="E33" s="37">
        <v>40247</v>
      </c>
      <c r="F33" t="s">
        <v>177</v>
      </c>
      <c r="G33" t="s">
        <v>88</v>
      </c>
      <c r="H33" t="s">
        <v>77</v>
      </c>
      <c r="I33" t="s">
        <v>78</v>
      </c>
      <c r="L33" s="31">
        <v>44441</v>
      </c>
      <c r="O33" t="s">
        <v>174</v>
      </c>
    </row>
    <row r="34" spans="1:18" x14ac:dyDescent="0.25">
      <c r="A34" t="s">
        <v>229</v>
      </c>
      <c r="B34" t="s">
        <v>14</v>
      </c>
      <c r="C34" t="s">
        <v>8</v>
      </c>
      <c r="D34" t="s">
        <v>29</v>
      </c>
      <c r="E34" s="37">
        <v>40368</v>
      </c>
      <c r="F34" t="s">
        <v>173</v>
      </c>
      <c r="G34" t="s">
        <v>22</v>
      </c>
      <c r="H34" t="s">
        <v>77</v>
      </c>
      <c r="I34" t="s">
        <v>92</v>
      </c>
      <c r="J34" t="s">
        <v>79</v>
      </c>
      <c r="K34" t="s">
        <v>230</v>
      </c>
      <c r="L34" s="31">
        <v>44441</v>
      </c>
      <c r="N34" t="s">
        <v>181</v>
      </c>
      <c r="O34" t="s">
        <v>174</v>
      </c>
    </row>
    <row r="35" spans="1:18" x14ac:dyDescent="0.25">
      <c r="A35" t="s">
        <v>231</v>
      </c>
      <c r="B35" t="s">
        <v>232</v>
      </c>
      <c r="C35" t="s">
        <v>8</v>
      </c>
      <c r="D35" t="s">
        <v>29</v>
      </c>
      <c r="E35" s="37">
        <v>40533</v>
      </c>
      <c r="F35" t="s">
        <v>173</v>
      </c>
      <c r="G35" t="s">
        <v>184</v>
      </c>
      <c r="H35" t="s">
        <v>77</v>
      </c>
      <c r="I35" t="s">
        <v>78</v>
      </c>
      <c r="L35" s="31">
        <v>44441</v>
      </c>
      <c r="O35" t="s">
        <v>174</v>
      </c>
    </row>
    <row r="36" spans="1:18" x14ac:dyDescent="0.25">
      <c r="A36" t="s">
        <v>233</v>
      </c>
      <c r="B36" t="s">
        <v>234</v>
      </c>
      <c r="C36" t="s">
        <v>8</v>
      </c>
      <c r="D36" t="s">
        <v>29</v>
      </c>
      <c r="E36" s="37">
        <v>40237</v>
      </c>
      <c r="F36" t="s">
        <v>177</v>
      </c>
      <c r="G36" t="s">
        <v>184</v>
      </c>
      <c r="H36" t="s">
        <v>77</v>
      </c>
      <c r="I36" t="s">
        <v>78</v>
      </c>
      <c r="L36" s="31">
        <v>44441</v>
      </c>
      <c r="M36" t="s">
        <v>178</v>
      </c>
      <c r="O36" t="s">
        <v>174</v>
      </c>
      <c r="R36" t="s">
        <v>89</v>
      </c>
    </row>
    <row r="37" spans="1:18" x14ac:dyDescent="0.25">
      <c r="A37" t="s">
        <v>96</v>
      </c>
      <c r="B37" t="s">
        <v>235</v>
      </c>
      <c r="C37" t="s">
        <v>80</v>
      </c>
      <c r="D37" t="s">
        <v>29</v>
      </c>
      <c r="E37" s="37">
        <v>40416</v>
      </c>
      <c r="F37" t="s">
        <v>173</v>
      </c>
      <c r="G37" t="s">
        <v>16</v>
      </c>
      <c r="H37" t="s">
        <v>77</v>
      </c>
      <c r="I37" t="s">
        <v>92</v>
      </c>
      <c r="L37" s="31">
        <v>44441</v>
      </c>
      <c r="O37" t="s">
        <v>174</v>
      </c>
    </row>
    <row r="38" spans="1:18" x14ac:dyDescent="0.25">
      <c r="A38" t="s">
        <v>236</v>
      </c>
      <c r="B38" t="s">
        <v>237</v>
      </c>
      <c r="C38" t="s">
        <v>8</v>
      </c>
      <c r="D38" t="s">
        <v>29</v>
      </c>
      <c r="E38" s="37">
        <v>40468</v>
      </c>
      <c r="F38" t="s">
        <v>173</v>
      </c>
      <c r="G38" t="s">
        <v>184</v>
      </c>
      <c r="H38" t="s">
        <v>77</v>
      </c>
      <c r="I38" t="s">
        <v>78</v>
      </c>
      <c r="L38" s="31">
        <v>44441</v>
      </c>
      <c r="O38" t="s">
        <v>174</v>
      </c>
    </row>
    <row r="39" spans="1:18" x14ac:dyDescent="0.25">
      <c r="A39" t="s">
        <v>238</v>
      </c>
      <c r="B39" t="s">
        <v>239</v>
      </c>
      <c r="C39" t="s">
        <v>80</v>
      </c>
      <c r="D39" t="s">
        <v>29</v>
      </c>
      <c r="E39" s="37">
        <v>40381</v>
      </c>
      <c r="F39" t="s">
        <v>173</v>
      </c>
      <c r="G39" t="s">
        <v>184</v>
      </c>
      <c r="H39" t="s">
        <v>77</v>
      </c>
      <c r="I39" t="s">
        <v>78</v>
      </c>
      <c r="L39" s="31">
        <v>44441</v>
      </c>
      <c r="O39" t="s">
        <v>174</v>
      </c>
    </row>
    <row r="40" spans="1:18" x14ac:dyDescent="0.25">
      <c r="A40" t="s">
        <v>99</v>
      </c>
      <c r="B40" t="s">
        <v>129</v>
      </c>
      <c r="C40" t="s">
        <v>80</v>
      </c>
      <c r="D40" t="s">
        <v>29</v>
      </c>
      <c r="E40" s="37">
        <v>40310</v>
      </c>
      <c r="F40" t="s">
        <v>173</v>
      </c>
      <c r="G40" t="s">
        <v>21</v>
      </c>
      <c r="H40" t="s">
        <v>82</v>
      </c>
      <c r="I40" t="s">
        <v>83</v>
      </c>
      <c r="L40" s="31">
        <v>44441</v>
      </c>
      <c r="O40" t="s">
        <v>174</v>
      </c>
    </row>
    <row r="41" spans="1:18" x14ac:dyDescent="0.25">
      <c r="A41" t="s">
        <v>240</v>
      </c>
      <c r="B41" t="s">
        <v>241</v>
      </c>
      <c r="C41" t="s">
        <v>80</v>
      </c>
      <c r="D41" t="s">
        <v>29</v>
      </c>
      <c r="E41" s="37">
        <v>40710</v>
      </c>
      <c r="F41" t="s">
        <v>242</v>
      </c>
      <c r="G41" t="s">
        <v>18</v>
      </c>
      <c r="H41" t="s">
        <v>77</v>
      </c>
      <c r="I41" t="s">
        <v>78</v>
      </c>
      <c r="J41" t="s">
        <v>79</v>
      </c>
      <c r="L41" s="31">
        <v>44441</v>
      </c>
      <c r="O41" t="s">
        <v>174</v>
      </c>
    </row>
    <row r="42" spans="1:18" x14ac:dyDescent="0.25">
      <c r="A42" t="s">
        <v>243</v>
      </c>
      <c r="B42" t="s">
        <v>9</v>
      </c>
      <c r="C42" t="s">
        <v>8</v>
      </c>
      <c r="D42" t="s">
        <v>29</v>
      </c>
      <c r="E42" s="37">
        <v>40542</v>
      </c>
      <c r="F42" t="s">
        <v>173</v>
      </c>
      <c r="G42" t="s">
        <v>18</v>
      </c>
      <c r="H42" t="s">
        <v>77</v>
      </c>
      <c r="I42" t="s">
        <v>78</v>
      </c>
      <c r="J42" t="s">
        <v>79</v>
      </c>
      <c r="L42" s="31">
        <v>44441</v>
      </c>
      <c r="M42" t="s">
        <v>244</v>
      </c>
      <c r="N42" t="s">
        <v>245</v>
      </c>
      <c r="O42" t="s">
        <v>174</v>
      </c>
    </row>
    <row r="43" spans="1:18" x14ac:dyDescent="0.25">
      <c r="A43" t="s">
        <v>246</v>
      </c>
      <c r="B43" t="s">
        <v>95</v>
      </c>
      <c r="C43" t="s">
        <v>8</v>
      </c>
      <c r="D43" t="s">
        <v>29</v>
      </c>
      <c r="E43" s="37">
        <v>40307</v>
      </c>
      <c r="F43" t="s">
        <v>173</v>
      </c>
      <c r="G43" t="s">
        <v>37</v>
      </c>
      <c r="H43" t="s">
        <v>77</v>
      </c>
      <c r="I43" t="s">
        <v>78</v>
      </c>
      <c r="L43" s="31">
        <v>44441</v>
      </c>
      <c r="O43" t="s">
        <v>174</v>
      </c>
    </row>
    <row r="44" spans="1:18" x14ac:dyDescent="0.25">
      <c r="A44" t="s">
        <v>247</v>
      </c>
      <c r="B44" t="s">
        <v>248</v>
      </c>
      <c r="C44" t="s">
        <v>80</v>
      </c>
      <c r="D44" t="s">
        <v>29</v>
      </c>
      <c r="E44" s="37">
        <v>40626</v>
      </c>
      <c r="F44" t="s">
        <v>173</v>
      </c>
      <c r="G44" t="s">
        <v>184</v>
      </c>
      <c r="H44" t="s">
        <v>77</v>
      </c>
      <c r="I44" t="s">
        <v>78</v>
      </c>
      <c r="L44" s="31">
        <v>44441</v>
      </c>
      <c r="O44" t="s">
        <v>174</v>
      </c>
    </row>
    <row r="45" spans="1:18" x14ac:dyDescent="0.25">
      <c r="A45" t="s">
        <v>249</v>
      </c>
      <c r="B45" t="s">
        <v>250</v>
      </c>
      <c r="C45" t="s">
        <v>8</v>
      </c>
      <c r="D45" t="s">
        <v>29</v>
      </c>
      <c r="E45" s="37">
        <v>40249</v>
      </c>
      <c r="F45" t="s">
        <v>177</v>
      </c>
      <c r="G45" t="s">
        <v>16</v>
      </c>
      <c r="H45" t="s">
        <v>77</v>
      </c>
      <c r="I45" t="s">
        <v>92</v>
      </c>
      <c r="L45" s="31">
        <v>44441</v>
      </c>
      <c r="M45" t="s">
        <v>178</v>
      </c>
      <c r="O45" t="s">
        <v>174</v>
      </c>
    </row>
    <row r="46" spans="1:18" x14ac:dyDescent="0.25">
      <c r="A46" t="s">
        <v>103</v>
      </c>
      <c r="B46" t="s">
        <v>251</v>
      </c>
      <c r="C46" t="s">
        <v>80</v>
      </c>
      <c r="D46" t="s">
        <v>29</v>
      </c>
      <c r="E46" s="37">
        <v>40202</v>
      </c>
      <c r="F46" t="s">
        <v>177</v>
      </c>
      <c r="G46" t="s">
        <v>21</v>
      </c>
      <c r="H46" t="s">
        <v>82</v>
      </c>
      <c r="I46" t="s">
        <v>83</v>
      </c>
      <c r="J46" t="s">
        <v>79</v>
      </c>
      <c r="L46" s="31">
        <v>44441</v>
      </c>
      <c r="N46" t="s">
        <v>181</v>
      </c>
      <c r="O46" t="s">
        <v>174</v>
      </c>
    </row>
    <row r="47" spans="1:18" x14ac:dyDescent="0.25">
      <c r="A47" t="s">
        <v>252</v>
      </c>
      <c r="B47" t="s">
        <v>253</v>
      </c>
      <c r="C47" t="s">
        <v>8</v>
      </c>
      <c r="D47" t="s">
        <v>29</v>
      </c>
      <c r="E47" s="37">
        <v>40368</v>
      </c>
      <c r="F47" t="s">
        <v>173</v>
      </c>
      <c r="G47" t="s">
        <v>37</v>
      </c>
      <c r="H47" t="s">
        <v>77</v>
      </c>
      <c r="I47" t="s">
        <v>78</v>
      </c>
      <c r="L47" s="31">
        <v>44907</v>
      </c>
      <c r="O47" t="s">
        <v>174</v>
      </c>
    </row>
    <row r="48" spans="1:18" x14ac:dyDescent="0.25">
      <c r="A48" t="s">
        <v>254</v>
      </c>
      <c r="B48" t="s">
        <v>255</v>
      </c>
      <c r="C48" t="s">
        <v>8</v>
      </c>
      <c r="D48" t="s">
        <v>29</v>
      </c>
      <c r="E48" s="37">
        <v>40308</v>
      </c>
      <c r="F48" t="s">
        <v>173</v>
      </c>
      <c r="G48" t="s">
        <v>18</v>
      </c>
      <c r="H48" t="s">
        <v>77</v>
      </c>
      <c r="I48" t="s">
        <v>78</v>
      </c>
      <c r="J48" t="s">
        <v>79</v>
      </c>
      <c r="L48" s="31">
        <v>44441</v>
      </c>
      <c r="O48" t="s">
        <v>174</v>
      </c>
    </row>
    <row r="49" spans="1:18" x14ac:dyDescent="0.25">
      <c r="A49" t="s">
        <v>256</v>
      </c>
      <c r="B49" t="s">
        <v>257</v>
      </c>
      <c r="C49" t="s">
        <v>80</v>
      </c>
      <c r="D49" t="s">
        <v>29</v>
      </c>
      <c r="E49" s="37">
        <v>40508</v>
      </c>
      <c r="F49" t="s">
        <v>173</v>
      </c>
      <c r="G49" t="s">
        <v>22</v>
      </c>
      <c r="H49" t="s">
        <v>82</v>
      </c>
      <c r="I49" t="s">
        <v>83</v>
      </c>
      <c r="L49" s="31">
        <v>44441</v>
      </c>
      <c r="M49" t="s">
        <v>178</v>
      </c>
      <c r="O49" t="s">
        <v>174</v>
      </c>
    </row>
    <row r="50" spans="1:18" x14ac:dyDescent="0.25">
      <c r="A50" t="s">
        <v>258</v>
      </c>
      <c r="B50" t="s">
        <v>259</v>
      </c>
      <c r="C50" t="s">
        <v>80</v>
      </c>
      <c r="D50" t="s">
        <v>29</v>
      </c>
      <c r="E50" s="37">
        <v>40189</v>
      </c>
      <c r="F50" t="s">
        <v>177</v>
      </c>
      <c r="G50" t="s">
        <v>88</v>
      </c>
      <c r="H50" t="s">
        <v>77</v>
      </c>
      <c r="I50" t="s">
        <v>78</v>
      </c>
      <c r="L50" s="31">
        <v>44441</v>
      </c>
      <c r="O50" t="s">
        <v>174</v>
      </c>
    </row>
    <row r="51" spans="1:18" x14ac:dyDescent="0.25">
      <c r="A51" t="s">
        <v>260</v>
      </c>
      <c r="B51" t="s">
        <v>102</v>
      </c>
      <c r="C51" t="s">
        <v>8</v>
      </c>
      <c r="D51" t="s">
        <v>29</v>
      </c>
      <c r="E51" s="37">
        <v>40308</v>
      </c>
      <c r="F51" t="s">
        <v>173</v>
      </c>
      <c r="G51" t="s">
        <v>37</v>
      </c>
      <c r="H51" t="s">
        <v>77</v>
      </c>
      <c r="I51" t="s">
        <v>78</v>
      </c>
      <c r="L51" s="31">
        <v>44441</v>
      </c>
      <c r="O51" t="s">
        <v>174</v>
      </c>
    </row>
    <row r="52" spans="1:18" x14ac:dyDescent="0.25">
      <c r="A52" t="s">
        <v>261</v>
      </c>
      <c r="B52" t="s">
        <v>11</v>
      </c>
      <c r="C52" t="s">
        <v>8</v>
      </c>
      <c r="D52" t="s">
        <v>29</v>
      </c>
      <c r="E52" s="37">
        <v>40369</v>
      </c>
      <c r="F52" t="s">
        <v>173</v>
      </c>
      <c r="G52" t="s">
        <v>184</v>
      </c>
      <c r="H52" t="s">
        <v>77</v>
      </c>
      <c r="I52" t="s">
        <v>78</v>
      </c>
      <c r="L52" s="31">
        <v>44441</v>
      </c>
      <c r="M52" t="s">
        <v>178</v>
      </c>
      <c r="O52" t="s">
        <v>174</v>
      </c>
    </row>
    <row r="53" spans="1:18" x14ac:dyDescent="0.25">
      <c r="A53" t="s">
        <v>262</v>
      </c>
      <c r="B53" t="s">
        <v>239</v>
      </c>
      <c r="C53" t="s">
        <v>80</v>
      </c>
      <c r="D53" t="s">
        <v>29</v>
      </c>
      <c r="E53" s="37">
        <v>40299</v>
      </c>
      <c r="F53" t="s">
        <v>173</v>
      </c>
      <c r="G53" t="s">
        <v>23</v>
      </c>
      <c r="H53" t="s">
        <v>77</v>
      </c>
      <c r="I53" t="s">
        <v>78</v>
      </c>
      <c r="L53" s="31">
        <v>44441</v>
      </c>
      <c r="M53" t="s">
        <v>178</v>
      </c>
      <c r="O53" t="s">
        <v>174</v>
      </c>
    </row>
    <row r="54" spans="1:18" x14ac:dyDescent="0.25">
      <c r="A54" t="s">
        <v>263</v>
      </c>
      <c r="B54" t="s">
        <v>30</v>
      </c>
      <c r="C54" t="s">
        <v>80</v>
      </c>
      <c r="D54" t="s">
        <v>29</v>
      </c>
      <c r="E54" s="37">
        <v>40366</v>
      </c>
      <c r="F54" t="s">
        <v>173</v>
      </c>
      <c r="G54" t="s">
        <v>22</v>
      </c>
      <c r="H54" t="s">
        <v>77</v>
      </c>
      <c r="I54" t="s">
        <v>92</v>
      </c>
      <c r="J54" t="s">
        <v>79</v>
      </c>
      <c r="L54" s="31">
        <v>44441</v>
      </c>
      <c r="O54" t="s">
        <v>174</v>
      </c>
    </row>
    <row r="55" spans="1:18" x14ac:dyDescent="0.25">
      <c r="A55" t="s">
        <v>264</v>
      </c>
      <c r="B55" t="s">
        <v>265</v>
      </c>
      <c r="C55" t="s">
        <v>8</v>
      </c>
      <c r="D55" t="s">
        <v>29</v>
      </c>
      <c r="E55" s="37">
        <v>40190</v>
      </c>
      <c r="F55" t="s">
        <v>177</v>
      </c>
      <c r="G55" t="s">
        <v>16</v>
      </c>
      <c r="H55" t="s">
        <v>77</v>
      </c>
      <c r="I55" t="s">
        <v>92</v>
      </c>
      <c r="L55" s="31">
        <v>44441</v>
      </c>
      <c r="M55" t="s">
        <v>178</v>
      </c>
      <c r="O55" t="s">
        <v>174</v>
      </c>
      <c r="R55" t="s">
        <v>89</v>
      </c>
    </row>
    <row r="56" spans="1:18" x14ac:dyDescent="0.25">
      <c r="A56" t="s">
        <v>266</v>
      </c>
      <c r="B56" t="s">
        <v>267</v>
      </c>
      <c r="C56" t="s">
        <v>8</v>
      </c>
      <c r="D56" t="s">
        <v>29</v>
      </c>
      <c r="E56" s="37">
        <v>40349</v>
      </c>
      <c r="F56" t="s">
        <v>173</v>
      </c>
      <c r="G56" t="s">
        <v>16</v>
      </c>
      <c r="H56" t="s">
        <v>77</v>
      </c>
      <c r="I56" t="s">
        <v>92</v>
      </c>
      <c r="L56" s="31">
        <v>44442</v>
      </c>
      <c r="O56" t="s">
        <v>174</v>
      </c>
      <c r="R56" t="s">
        <v>89</v>
      </c>
    </row>
    <row r="57" spans="1:18" x14ac:dyDescent="0.25">
      <c r="A57" t="s">
        <v>108</v>
      </c>
      <c r="B57" t="s">
        <v>268</v>
      </c>
      <c r="C57" t="s">
        <v>80</v>
      </c>
      <c r="D57" t="s">
        <v>29</v>
      </c>
      <c r="E57" s="37">
        <v>40332</v>
      </c>
      <c r="F57" t="s">
        <v>173</v>
      </c>
      <c r="G57" t="s">
        <v>184</v>
      </c>
      <c r="H57" t="s">
        <v>77</v>
      </c>
      <c r="I57" t="s">
        <v>78</v>
      </c>
      <c r="L57" s="31">
        <v>44441</v>
      </c>
      <c r="N57" t="s">
        <v>181</v>
      </c>
      <c r="O57" t="s">
        <v>174</v>
      </c>
    </row>
    <row r="58" spans="1:18" x14ac:dyDescent="0.25">
      <c r="A58" t="s">
        <v>269</v>
      </c>
      <c r="B58" t="s">
        <v>98</v>
      </c>
      <c r="C58" t="s">
        <v>80</v>
      </c>
      <c r="D58" t="s">
        <v>29</v>
      </c>
      <c r="E58" s="37">
        <v>40519</v>
      </c>
      <c r="F58" t="s">
        <v>173</v>
      </c>
      <c r="G58" t="s">
        <v>184</v>
      </c>
      <c r="H58" t="s">
        <v>77</v>
      </c>
      <c r="I58" t="s">
        <v>78</v>
      </c>
      <c r="L58" s="31">
        <v>44441</v>
      </c>
      <c r="N58" t="s">
        <v>181</v>
      </c>
      <c r="O58" t="s">
        <v>174</v>
      </c>
    </row>
    <row r="59" spans="1:18" x14ac:dyDescent="0.25">
      <c r="A59" t="s">
        <v>270</v>
      </c>
      <c r="B59" t="s">
        <v>271</v>
      </c>
      <c r="C59" t="s">
        <v>8</v>
      </c>
      <c r="D59" t="s">
        <v>29</v>
      </c>
      <c r="E59" s="37">
        <v>40189</v>
      </c>
      <c r="F59" t="s">
        <v>177</v>
      </c>
      <c r="G59" t="s">
        <v>21</v>
      </c>
      <c r="H59" t="s">
        <v>82</v>
      </c>
      <c r="I59" t="s">
        <v>83</v>
      </c>
      <c r="J59" t="s">
        <v>79</v>
      </c>
      <c r="K59" t="s">
        <v>272</v>
      </c>
      <c r="L59" s="31">
        <v>44441</v>
      </c>
      <c r="M59" t="s">
        <v>178</v>
      </c>
      <c r="O59" t="s">
        <v>174</v>
      </c>
    </row>
    <row r="60" spans="1:18" x14ac:dyDescent="0.25">
      <c r="A60" t="s">
        <v>273</v>
      </c>
      <c r="B60" t="s">
        <v>274</v>
      </c>
      <c r="C60" t="s">
        <v>80</v>
      </c>
      <c r="D60" t="s">
        <v>29</v>
      </c>
      <c r="E60" s="37">
        <v>40222</v>
      </c>
      <c r="F60" t="s">
        <v>177</v>
      </c>
      <c r="G60" t="s">
        <v>88</v>
      </c>
      <c r="H60" t="s">
        <v>77</v>
      </c>
      <c r="I60" t="s">
        <v>78</v>
      </c>
      <c r="K60" t="s">
        <v>275</v>
      </c>
      <c r="L60" s="31">
        <v>44441</v>
      </c>
      <c r="O60" t="s">
        <v>174</v>
      </c>
    </row>
    <row r="61" spans="1:18" x14ac:dyDescent="0.25">
      <c r="A61" t="s">
        <v>276</v>
      </c>
      <c r="B61" t="s">
        <v>130</v>
      </c>
      <c r="C61" t="s">
        <v>8</v>
      </c>
      <c r="D61" t="s">
        <v>29</v>
      </c>
      <c r="E61" s="37">
        <v>40457</v>
      </c>
      <c r="F61" t="s">
        <v>173</v>
      </c>
      <c r="G61" t="s">
        <v>37</v>
      </c>
      <c r="H61" t="s">
        <v>77</v>
      </c>
      <c r="I61" t="s">
        <v>78</v>
      </c>
      <c r="L61" s="31">
        <v>44441</v>
      </c>
      <c r="M61" t="s">
        <v>244</v>
      </c>
      <c r="N61" t="s">
        <v>245</v>
      </c>
      <c r="O61" t="s">
        <v>174</v>
      </c>
    </row>
    <row r="62" spans="1:18" x14ac:dyDescent="0.25">
      <c r="A62" t="s">
        <v>277</v>
      </c>
      <c r="B62" t="s">
        <v>115</v>
      </c>
      <c r="C62" t="s">
        <v>8</v>
      </c>
      <c r="D62" t="s">
        <v>29</v>
      </c>
      <c r="E62" s="37">
        <v>40416</v>
      </c>
      <c r="F62" t="s">
        <v>173</v>
      </c>
      <c r="G62" t="s">
        <v>21</v>
      </c>
      <c r="H62" t="s">
        <v>82</v>
      </c>
      <c r="I62" t="s">
        <v>83</v>
      </c>
      <c r="J62" t="s">
        <v>79</v>
      </c>
      <c r="L62" s="31">
        <v>44441</v>
      </c>
      <c r="O62" t="s">
        <v>174</v>
      </c>
    </row>
    <row r="63" spans="1:18" x14ac:dyDescent="0.25">
      <c r="A63" t="s">
        <v>278</v>
      </c>
      <c r="B63" t="s">
        <v>279</v>
      </c>
      <c r="C63" t="s">
        <v>80</v>
      </c>
      <c r="D63" t="s">
        <v>29</v>
      </c>
      <c r="E63" s="37">
        <v>40134</v>
      </c>
      <c r="F63" t="s">
        <v>177</v>
      </c>
      <c r="G63" t="s">
        <v>17</v>
      </c>
      <c r="H63" t="s">
        <v>77</v>
      </c>
      <c r="I63" t="s">
        <v>78</v>
      </c>
      <c r="L63" s="31">
        <v>44942</v>
      </c>
      <c r="O63" t="s">
        <v>194</v>
      </c>
      <c r="R63" t="s">
        <v>89</v>
      </c>
    </row>
    <row r="64" spans="1:18" x14ac:dyDescent="0.25">
      <c r="A64" t="s">
        <v>280</v>
      </c>
      <c r="B64" t="s">
        <v>281</v>
      </c>
      <c r="C64" t="s">
        <v>80</v>
      </c>
      <c r="D64" t="s">
        <v>29</v>
      </c>
      <c r="E64" s="37">
        <v>40180</v>
      </c>
      <c r="F64" t="s">
        <v>177</v>
      </c>
      <c r="G64" t="s">
        <v>88</v>
      </c>
      <c r="H64" t="s">
        <v>77</v>
      </c>
      <c r="I64" t="s">
        <v>78</v>
      </c>
      <c r="K64" t="s">
        <v>282</v>
      </c>
      <c r="L64" s="31">
        <v>44441</v>
      </c>
      <c r="M64" t="s">
        <v>178</v>
      </c>
      <c r="O64" t="s">
        <v>174</v>
      </c>
    </row>
    <row r="65" spans="1:15" x14ac:dyDescent="0.25">
      <c r="A65" t="s">
        <v>283</v>
      </c>
      <c r="B65" t="s">
        <v>284</v>
      </c>
      <c r="C65" t="s">
        <v>8</v>
      </c>
      <c r="D65" t="s">
        <v>29</v>
      </c>
      <c r="E65" s="37">
        <v>40490</v>
      </c>
      <c r="F65" t="s">
        <v>173</v>
      </c>
      <c r="G65" t="s">
        <v>23</v>
      </c>
      <c r="H65" t="s">
        <v>77</v>
      </c>
      <c r="I65" t="s">
        <v>78</v>
      </c>
      <c r="L65" s="31">
        <v>44441</v>
      </c>
      <c r="O65" t="s">
        <v>174</v>
      </c>
    </row>
    <row r="66" spans="1:15" x14ac:dyDescent="0.25">
      <c r="A66" t="s">
        <v>285</v>
      </c>
      <c r="B66" t="s">
        <v>28</v>
      </c>
      <c r="C66" t="s">
        <v>80</v>
      </c>
      <c r="D66" t="s">
        <v>29</v>
      </c>
      <c r="E66" s="37">
        <v>40492</v>
      </c>
      <c r="F66" t="s">
        <v>173</v>
      </c>
      <c r="G66" t="s">
        <v>22</v>
      </c>
      <c r="H66" t="s">
        <v>82</v>
      </c>
      <c r="I66" t="s">
        <v>83</v>
      </c>
      <c r="J66" t="s">
        <v>79</v>
      </c>
      <c r="K66" t="s">
        <v>286</v>
      </c>
      <c r="L66" s="31">
        <v>44441</v>
      </c>
      <c r="M66" t="s">
        <v>178</v>
      </c>
      <c r="O66" t="s">
        <v>194</v>
      </c>
    </row>
    <row r="67" spans="1:15" x14ac:dyDescent="0.25">
      <c r="A67" t="s">
        <v>287</v>
      </c>
      <c r="B67" t="s">
        <v>132</v>
      </c>
      <c r="C67" t="s">
        <v>8</v>
      </c>
      <c r="D67" t="s">
        <v>29</v>
      </c>
      <c r="E67" s="37">
        <v>40011</v>
      </c>
      <c r="F67" t="s">
        <v>177</v>
      </c>
      <c r="G67" t="s">
        <v>23</v>
      </c>
      <c r="H67" t="s">
        <v>77</v>
      </c>
      <c r="I67" t="s">
        <v>78</v>
      </c>
      <c r="L67" s="31">
        <v>44075</v>
      </c>
      <c r="O67" t="s">
        <v>174</v>
      </c>
    </row>
    <row r="68" spans="1:15" x14ac:dyDescent="0.25">
      <c r="A68" t="s">
        <v>288</v>
      </c>
      <c r="B68" t="s">
        <v>289</v>
      </c>
      <c r="C68" t="s">
        <v>80</v>
      </c>
      <c r="D68" t="s">
        <v>29</v>
      </c>
      <c r="E68" s="37">
        <v>40196</v>
      </c>
      <c r="F68" t="s">
        <v>177</v>
      </c>
      <c r="G68" t="s">
        <v>21</v>
      </c>
      <c r="H68" t="s">
        <v>82</v>
      </c>
      <c r="I68" t="s">
        <v>83</v>
      </c>
      <c r="L68" s="31">
        <v>44441</v>
      </c>
      <c r="M68" t="s">
        <v>178</v>
      </c>
      <c r="O68" t="s">
        <v>174</v>
      </c>
    </row>
    <row r="69" spans="1:15" x14ac:dyDescent="0.25">
      <c r="A69" t="s">
        <v>290</v>
      </c>
      <c r="B69" t="s">
        <v>291</v>
      </c>
      <c r="C69" t="s">
        <v>8</v>
      </c>
      <c r="D69" t="s">
        <v>29</v>
      </c>
      <c r="E69" s="37">
        <v>40243</v>
      </c>
      <c r="F69" t="s">
        <v>177</v>
      </c>
      <c r="G69" t="s">
        <v>88</v>
      </c>
      <c r="H69" t="s">
        <v>77</v>
      </c>
      <c r="I69" t="s">
        <v>78</v>
      </c>
      <c r="L69" s="31">
        <v>44441</v>
      </c>
      <c r="O69" t="s">
        <v>174</v>
      </c>
    </row>
    <row r="70" spans="1:15" x14ac:dyDescent="0.25">
      <c r="A70" t="s">
        <v>113</v>
      </c>
      <c r="B70" t="s">
        <v>121</v>
      </c>
      <c r="C70" t="s">
        <v>80</v>
      </c>
      <c r="D70" t="s">
        <v>29</v>
      </c>
      <c r="E70" s="37">
        <v>40463</v>
      </c>
      <c r="F70" t="s">
        <v>173</v>
      </c>
      <c r="G70" t="s">
        <v>16</v>
      </c>
      <c r="H70" t="s">
        <v>77</v>
      </c>
      <c r="I70" t="s">
        <v>92</v>
      </c>
      <c r="K70" t="s">
        <v>272</v>
      </c>
      <c r="L70" s="31">
        <v>44441</v>
      </c>
      <c r="M70" t="s">
        <v>201</v>
      </c>
      <c r="N70" t="s">
        <v>202</v>
      </c>
      <c r="O70" t="s">
        <v>174</v>
      </c>
    </row>
    <row r="71" spans="1:15" x14ac:dyDescent="0.25">
      <c r="A71" t="s">
        <v>292</v>
      </c>
      <c r="B71" t="s">
        <v>100</v>
      </c>
      <c r="C71" t="s">
        <v>8</v>
      </c>
      <c r="D71" t="s">
        <v>29</v>
      </c>
      <c r="E71" s="37">
        <v>40502</v>
      </c>
      <c r="F71" t="s">
        <v>173</v>
      </c>
      <c r="G71" t="s">
        <v>184</v>
      </c>
      <c r="H71" t="s">
        <v>77</v>
      </c>
      <c r="I71" t="s">
        <v>78</v>
      </c>
      <c r="L71" s="31">
        <v>44441</v>
      </c>
      <c r="M71" t="s">
        <v>178</v>
      </c>
      <c r="O71" t="s">
        <v>174</v>
      </c>
    </row>
    <row r="72" spans="1:15" x14ac:dyDescent="0.25">
      <c r="A72" t="s">
        <v>293</v>
      </c>
      <c r="B72" t="s">
        <v>294</v>
      </c>
      <c r="C72" t="s">
        <v>8</v>
      </c>
      <c r="D72" t="s">
        <v>29</v>
      </c>
      <c r="E72" s="37">
        <v>40494</v>
      </c>
      <c r="F72" t="s">
        <v>173</v>
      </c>
      <c r="G72" t="s">
        <v>37</v>
      </c>
      <c r="H72" t="s">
        <v>77</v>
      </c>
      <c r="I72" t="s">
        <v>78</v>
      </c>
      <c r="L72" s="31">
        <v>44441</v>
      </c>
      <c r="M72" t="s">
        <v>244</v>
      </c>
      <c r="N72" t="s">
        <v>245</v>
      </c>
      <c r="O72" t="s">
        <v>174</v>
      </c>
    </row>
    <row r="73" spans="1:15" x14ac:dyDescent="0.25">
      <c r="A73" t="s">
        <v>295</v>
      </c>
      <c r="B73" t="s">
        <v>296</v>
      </c>
      <c r="C73" t="s">
        <v>8</v>
      </c>
      <c r="D73" t="s">
        <v>29</v>
      </c>
      <c r="E73" s="37">
        <v>40476</v>
      </c>
      <c r="F73" t="s">
        <v>173</v>
      </c>
      <c r="G73" t="s">
        <v>22</v>
      </c>
      <c r="H73" t="s">
        <v>77</v>
      </c>
      <c r="I73" t="s">
        <v>92</v>
      </c>
      <c r="J73" t="s">
        <v>79</v>
      </c>
      <c r="K73" t="s">
        <v>297</v>
      </c>
      <c r="L73" s="31">
        <v>44441</v>
      </c>
      <c r="M73" t="s">
        <v>178</v>
      </c>
      <c r="O73" t="s">
        <v>194</v>
      </c>
    </row>
    <row r="74" spans="1:15" x14ac:dyDescent="0.25">
      <c r="A74" t="s">
        <v>298</v>
      </c>
      <c r="B74" t="s">
        <v>299</v>
      </c>
      <c r="C74" t="s">
        <v>80</v>
      </c>
      <c r="D74" t="s">
        <v>29</v>
      </c>
      <c r="E74" s="37">
        <v>40358</v>
      </c>
      <c r="F74" t="s">
        <v>173</v>
      </c>
      <c r="G74" t="s">
        <v>18</v>
      </c>
      <c r="H74" t="s">
        <v>77</v>
      </c>
      <c r="I74" t="s">
        <v>78</v>
      </c>
      <c r="J74" t="s">
        <v>79</v>
      </c>
      <c r="L74" s="31">
        <v>44441</v>
      </c>
      <c r="N74" t="s">
        <v>181</v>
      </c>
      <c r="O74" t="s">
        <v>174</v>
      </c>
    </row>
    <row r="75" spans="1:15" x14ac:dyDescent="0.25">
      <c r="A75" t="s">
        <v>300</v>
      </c>
      <c r="B75" t="s">
        <v>301</v>
      </c>
      <c r="C75" t="s">
        <v>8</v>
      </c>
      <c r="D75" t="s">
        <v>29</v>
      </c>
      <c r="E75" s="37">
        <v>40262</v>
      </c>
      <c r="F75" t="s">
        <v>177</v>
      </c>
      <c r="G75" t="s">
        <v>17</v>
      </c>
      <c r="H75" t="s">
        <v>77</v>
      </c>
      <c r="I75" t="s">
        <v>78</v>
      </c>
      <c r="L75" s="31">
        <v>44441</v>
      </c>
      <c r="M75" t="s">
        <v>178</v>
      </c>
      <c r="O75" t="s">
        <v>174</v>
      </c>
    </row>
    <row r="76" spans="1:15" x14ac:dyDescent="0.25">
      <c r="A76" t="s">
        <v>302</v>
      </c>
      <c r="B76" t="s">
        <v>25</v>
      </c>
      <c r="C76" t="s">
        <v>8</v>
      </c>
      <c r="D76" t="s">
        <v>29</v>
      </c>
      <c r="E76" s="37">
        <v>40426</v>
      </c>
      <c r="F76" t="s">
        <v>173</v>
      </c>
      <c r="G76" t="s">
        <v>22</v>
      </c>
      <c r="H76" t="s">
        <v>77</v>
      </c>
      <c r="I76" t="s">
        <v>92</v>
      </c>
      <c r="J76" t="s">
        <v>79</v>
      </c>
      <c r="L76" s="31">
        <v>44441</v>
      </c>
      <c r="N76" t="s">
        <v>215</v>
      </c>
      <c r="O76" t="s">
        <v>174</v>
      </c>
    </row>
    <row r="77" spans="1:15" x14ac:dyDescent="0.25">
      <c r="A77" t="s">
        <v>303</v>
      </c>
      <c r="B77" t="s">
        <v>304</v>
      </c>
      <c r="C77" t="s">
        <v>8</v>
      </c>
      <c r="D77" t="s">
        <v>29</v>
      </c>
      <c r="E77" s="37">
        <v>40333</v>
      </c>
      <c r="F77" t="s">
        <v>173</v>
      </c>
      <c r="G77" t="s">
        <v>18</v>
      </c>
      <c r="H77" t="s">
        <v>77</v>
      </c>
      <c r="I77" t="s">
        <v>78</v>
      </c>
      <c r="J77" t="s">
        <v>79</v>
      </c>
      <c r="L77" s="31">
        <v>44441</v>
      </c>
      <c r="O77" t="s">
        <v>174</v>
      </c>
    </row>
    <row r="78" spans="1:15" x14ac:dyDescent="0.25">
      <c r="A78" t="s">
        <v>305</v>
      </c>
      <c r="B78" t="s">
        <v>20</v>
      </c>
      <c r="C78" t="s">
        <v>80</v>
      </c>
      <c r="D78" t="s">
        <v>29</v>
      </c>
      <c r="E78" s="37">
        <v>40561</v>
      </c>
      <c r="F78" t="s">
        <v>173</v>
      </c>
      <c r="G78" t="s">
        <v>22</v>
      </c>
      <c r="H78" t="s">
        <v>82</v>
      </c>
      <c r="I78" t="s">
        <v>83</v>
      </c>
      <c r="J78" t="s">
        <v>79</v>
      </c>
      <c r="L78" s="31">
        <v>44441</v>
      </c>
      <c r="O78" t="s">
        <v>174</v>
      </c>
    </row>
    <row r="79" spans="1:15" x14ac:dyDescent="0.25">
      <c r="A79" t="s">
        <v>306</v>
      </c>
      <c r="B79" t="s">
        <v>307</v>
      </c>
      <c r="C79" t="s">
        <v>80</v>
      </c>
      <c r="D79" t="s">
        <v>29</v>
      </c>
      <c r="E79" s="37">
        <v>40190</v>
      </c>
      <c r="F79" t="s">
        <v>177</v>
      </c>
      <c r="G79" t="s">
        <v>16</v>
      </c>
      <c r="H79" t="s">
        <v>77</v>
      </c>
      <c r="I79" t="s">
        <v>92</v>
      </c>
      <c r="L79" s="31">
        <v>44441</v>
      </c>
      <c r="O79" t="s">
        <v>174</v>
      </c>
    </row>
    <row r="80" spans="1:15" x14ac:dyDescent="0.25">
      <c r="A80" t="s">
        <v>308</v>
      </c>
      <c r="B80" t="s">
        <v>309</v>
      </c>
      <c r="C80" t="s">
        <v>80</v>
      </c>
      <c r="D80" t="s">
        <v>29</v>
      </c>
      <c r="E80" s="37">
        <v>40381</v>
      </c>
      <c r="F80" t="s">
        <v>173</v>
      </c>
      <c r="G80" t="s">
        <v>16</v>
      </c>
      <c r="H80" t="s">
        <v>77</v>
      </c>
      <c r="I80" t="s">
        <v>92</v>
      </c>
      <c r="L80" s="31">
        <v>44441</v>
      </c>
      <c r="O80" t="s">
        <v>174</v>
      </c>
    </row>
    <row r="81" spans="1:18" x14ac:dyDescent="0.25">
      <c r="A81" t="s">
        <v>310</v>
      </c>
      <c r="B81" t="s">
        <v>140</v>
      </c>
      <c r="C81" t="s">
        <v>80</v>
      </c>
      <c r="D81" t="s">
        <v>29</v>
      </c>
      <c r="E81" s="37">
        <v>40362</v>
      </c>
      <c r="F81" t="s">
        <v>173</v>
      </c>
      <c r="G81" t="s">
        <v>22</v>
      </c>
      <c r="H81" t="s">
        <v>82</v>
      </c>
      <c r="I81" t="s">
        <v>83</v>
      </c>
      <c r="J81" t="s">
        <v>79</v>
      </c>
      <c r="L81" s="31">
        <v>44441</v>
      </c>
      <c r="O81" t="s">
        <v>174</v>
      </c>
    </row>
    <row r="82" spans="1:18" x14ac:dyDescent="0.25">
      <c r="A82" t="s">
        <v>311</v>
      </c>
      <c r="B82" t="s">
        <v>312</v>
      </c>
      <c r="C82" t="s">
        <v>80</v>
      </c>
      <c r="D82" t="s">
        <v>29</v>
      </c>
      <c r="E82" s="37">
        <v>40316</v>
      </c>
      <c r="F82" t="s">
        <v>173</v>
      </c>
      <c r="G82" t="s">
        <v>37</v>
      </c>
      <c r="H82" t="s">
        <v>77</v>
      </c>
      <c r="I82" t="s">
        <v>78</v>
      </c>
      <c r="K82" t="s">
        <v>84</v>
      </c>
      <c r="L82" s="31">
        <v>44441</v>
      </c>
      <c r="M82" t="s">
        <v>178</v>
      </c>
      <c r="O82" t="s">
        <v>174</v>
      </c>
    </row>
    <row r="83" spans="1:18" x14ac:dyDescent="0.25">
      <c r="A83" t="s">
        <v>313</v>
      </c>
      <c r="B83" t="s">
        <v>33</v>
      </c>
      <c r="C83" t="s">
        <v>80</v>
      </c>
      <c r="D83" t="s">
        <v>29</v>
      </c>
      <c r="E83" s="37">
        <v>40512</v>
      </c>
      <c r="F83" t="s">
        <v>173</v>
      </c>
      <c r="G83" t="s">
        <v>18</v>
      </c>
      <c r="H83" t="s">
        <v>77</v>
      </c>
      <c r="I83" t="s">
        <v>78</v>
      </c>
      <c r="J83" t="s">
        <v>79</v>
      </c>
      <c r="L83" s="31">
        <v>44441</v>
      </c>
      <c r="O83" t="s">
        <v>174</v>
      </c>
    </row>
    <row r="84" spans="1:18" x14ac:dyDescent="0.25">
      <c r="A84" t="s">
        <v>314</v>
      </c>
      <c r="B84" t="s">
        <v>315</v>
      </c>
      <c r="C84" t="s">
        <v>8</v>
      </c>
      <c r="D84" t="s">
        <v>29</v>
      </c>
      <c r="E84" s="37">
        <v>40278</v>
      </c>
      <c r="F84" t="s">
        <v>177</v>
      </c>
      <c r="G84" t="s">
        <v>16</v>
      </c>
      <c r="H84" t="s">
        <v>77</v>
      </c>
      <c r="I84" t="s">
        <v>92</v>
      </c>
      <c r="L84" s="31">
        <v>44441</v>
      </c>
      <c r="M84" t="s">
        <v>178</v>
      </c>
      <c r="N84" t="s">
        <v>316</v>
      </c>
      <c r="O84" t="s">
        <v>174</v>
      </c>
    </row>
    <row r="85" spans="1:18" x14ac:dyDescent="0.25">
      <c r="A85" t="s">
        <v>317</v>
      </c>
      <c r="B85" t="s">
        <v>318</v>
      </c>
      <c r="C85" t="s">
        <v>80</v>
      </c>
      <c r="D85" t="s">
        <v>29</v>
      </c>
      <c r="E85" s="37">
        <v>40524</v>
      </c>
      <c r="F85" t="s">
        <v>173</v>
      </c>
      <c r="G85" t="s">
        <v>18</v>
      </c>
      <c r="H85" t="s">
        <v>77</v>
      </c>
      <c r="I85" t="s">
        <v>78</v>
      </c>
      <c r="J85" t="s">
        <v>79</v>
      </c>
      <c r="L85" s="31">
        <v>44441</v>
      </c>
      <c r="M85" t="s">
        <v>319</v>
      </c>
      <c r="N85" t="s">
        <v>320</v>
      </c>
      <c r="O85" t="s">
        <v>174</v>
      </c>
    </row>
    <row r="86" spans="1:18" x14ac:dyDescent="0.25">
      <c r="A86" t="s">
        <v>321</v>
      </c>
      <c r="B86" t="s">
        <v>322</v>
      </c>
      <c r="C86" t="s">
        <v>8</v>
      </c>
      <c r="D86" t="s">
        <v>29</v>
      </c>
      <c r="E86" s="37">
        <v>40398</v>
      </c>
      <c r="F86" t="s">
        <v>173</v>
      </c>
      <c r="G86" t="s">
        <v>184</v>
      </c>
      <c r="H86" t="s">
        <v>77</v>
      </c>
      <c r="I86" t="s">
        <v>78</v>
      </c>
      <c r="L86" s="31">
        <v>44441</v>
      </c>
      <c r="O86" t="s">
        <v>174</v>
      </c>
    </row>
    <row r="87" spans="1:18" x14ac:dyDescent="0.25">
      <c r="A87" t="s">
        <v>323</v>
      </c>
      <c r="B87" t="s">
        <v>36</v>
      </c>
      <c r="C87" t="s">
        <v>8</v>
      </c>
      <c r="D87" t="s">
        <v>29</v>
      </c>
      <c r="E87" s="37">
        <v>40503</v>
      </c>
      <c r="F87" t="s">
        <v>173</v>
      </c>
      <c r="G87" t="s">
        <v>18</v>
      </c>
      <c r="H87" t="s">
        <v>77</v>
      </c>
      <c r="I87" t="s">
        <v>78</v>
      </c>
      <c r="J87" t="s">
        <v>79</v>
      </c>
      <c r="K87" t="s">
        <v>272</v>
      </c>
      <c r="L87" s="31">
        <v>44441</v>
      </c>
      <c r="O87" t="s">
        <v>174</v>
      </c>
    </row>
    <row r="88" spans="1:18" x14ac:dyDescent="0.25">
      <c r="A88" t="s">
        <v>324</v>
      </c>
      <c r="B88" t="s">
        <v>325</v>
      </c>
      <c r="C88" t="s">
        <v>8</v>
      </c>
      <c r="D88" t="s">
        <v>29</v>
      </c>
      <c r="E88" s="37">
        <v>40181</v>
      </c>
      <c r="F88" t="s">
        <v>177</v>
      </c>
      <c r="G88" t="s">
        <v>18</v>
      </c>
      <c r="H88" t="s">
        <v>77</v>
      </c>
      <c r="I88" t="s">
        <v>78</v>
      </c>
      <c r="J88" t="s">
        <v>79</v>
      </c>
      <c r="L88" s="31">
        <v>44441</v>
      </c>
      <c r="M88" t="s">
        <v>201</v>
      </c>
      <c r="N88" t="s">
        <v>202</v>
      </c>
      <c r="O88" t="s">
        <v>174</v>
      </c>
    </row>
    <row r="89" spans="1:18" x14ac:dyDescent="0.25">
      <c r="A89" t="s">
        <v>324</v>
      </c>
      <c r="B89" t="s">
        <v>326</v>
      </c>
      <c r="C89" t="s">
        <v>80</v>
      </c>
      <c r="D89" t="s">
        <v>29</v>
      </c>
      <c r="E89" s="37">
        <v>40538</v>
      </c>
      <c r="F89" t="s">
        <v>173</v>
      </c>
      <c r="G89" t="s">
        <v>18</v>
      </c>
      <c r="H89" t="s">
        <v>77</v>
      </c>
      <c r="I89" t="s">
        <v>78</v>
      </c>
      <c r="J89" t="s">
        <v>79</v>
      </c>
      <c r="L89" s="31">
        <v>44441</v>
      </c>
      <c r="O89" t="s">
        <v>174</v>
      </c>
    </row>
    <row r="90" spans="1:18" x14ac:dyDescent="0.25">
      <c r="A90" t="s">
        <v>327</v>
      </c>
      <c r="B90" t="s">
        <v>107</v>
      </c>
      <c r="C90" t="s">
        <v>8</v>
      </c>
      <c r="D90" t="s">
        <v>29</v>
      </c>
      <c r="E90" s="37">
        <v>40323</v>
      </c>
      <c r="F90" t="s">
        <v>173</v>
      </c>
      <c r="G90" t="s">
        <v>37</v>
      </c>
      <c r="H90" t="s">
        <v>77</v>
      </c>
      <c r="I90" t="s">
        <v>78</v>
      </c>
      <c r="L90" s="31">
        <v>44441</v>
      </c>
      <c r="O90" t="s">
        <v>174</v>
      </c>
    </row>
    <row r="91" spans="1:18" x14ac:dyDescent="0.25">
      <c r="A91" t="s">
        <v>328</v>
      </c>
      <c r="B91" t="s">
        <v>329</v>
      </c>
      <c r="C91" t="s">
        <v>80</v>
      </c>
      <c r="D91" t="s">
        <v>29</v>
      </c>
      <c r="E91" s="37">
        <v>40300</v>
      </c>
      <c r="F91" t="s">
        <v>173</v>
      </c>
      <c r="G91" t="s">
        <v>88</v>
      </c>
      <c r="H91" t="s">
        <v>77</v>
      </c>
      <c r="I91" t="s">
        <v>78</v>
      </c>
      <c r="K91" t="s">
        <v>84</v>
      </c>
      <c r="L91" s="31">
        <v>44441</v>
      </c>
      <c r="O91" t="s">
        <v>194</v>
      </c>
      <c r="R91" t="s">
        <v>89</v>
      </c>
    </row>
    <row r="92" spans="1:18" x14ac:dyDescent="0.25">
      <c r="A92" t="s">
        <v>330</v>
      </c>
      <c r="B92" t="s">
        <v>331</v>
      </c>
      <c r="C92" t="s">
        <v>8</v>
      </c>
      <c r="D92" t="s">
        <v>29</v>
      </c>
      <c r="E92" s="37">
        <v>40398</v>
      </c>
      <c r="F92" t="s">
        <v>173</v>
      </c>
      <c r="G92" t="s">
        <v>184</v>
      </c>
      <c r="H92" t="s">
        <v>77</v>
      </c>
      <c r="I92" t="s">
        <v>78</v>
      </c>
      <c r="K92" t="s">
        <v>272</v>
      </c>
      <c r="L92" s="31">
        <v>44441</v>
      </c>
      <c r="O92" t="s">
        <v>174</v>
      </c>
    </row>
    <row r="93" spans="1:18" x14ac:dyDescent="0.25">
      <c r="A93" t="s">
        <v>116</v>
      </c>
      <c r="B93" t="s">
        <v>332</v>
      </c>
      <c r="C93" t="s">
        <v>80</v>
      </c>
      <c r="D93" t="s">
        <v>29</v>
      </c>
      <c r="E93" s="37">
        <v>40199</v>
      </c>
      <c r="F93" t="s">
        <v>177</v>
      </c>
      <c r="G93" t="s">
        <v>18</v>
      </c>
      <c r="H93" t="s">
        <v>77</v>
      </c>
      <c r="I93" t="s">
        <v>78</v>
      </c>
      <c r="J93" t="s">
        <v>79</v>
      </c>
      <c r="L93" s="31">
        <v>44441</v>
      </c>
      <c r="M93" t="s">
        <v>333</v>
      </c>
      <c r="N93" t="s">
        <v>245</v>
      </c>
      <c r="O93" t="s">
        <v>174</v>
      </c>
    </row>
    <row r="94" spans="1:18" x14ac:dyDescent="0.25">
      <c r="A94" t="s">
        <v>334</v>
      </c>
      <c r="B94" t="s">
        <v>335</v>
      </c>
      <c r="C94" t="s">
        <v>80</v>
      </c>
      <c r="D94" t="s">
        <v>29</v>
      </c>
      <c r="E94" s="37">
        <v>40217</v>
      </c>
      <c r="F94" t="s">
        <v>177</v>
      </c>
      <c r="G94" t="s">
        <v>23</v>
      </c>
      <c r="H94" t="s">
        <v>77</v>
      </c>
      <c r="I94" t="s">
        <v>78</v>
      </c>
      <c r="L94" s="31">
        <v>44441</v>
      </c>
      <c r="O94" t="s">
        <v>174</v>
      </c>
    </row>
    <row r="95" spans="1:18" x14ac:dyDescent="0.25">
      <c r="A95" t="s">
        <v>336</v>
      </c>
      <c r="B95" t="s">
        <v>139</v>
      </c>
      <c r="C95" t="s">
        <v>80</v>
      </c>
      <c r="D95" t="s">
        <v>29</v>
      </c>
      <c r="E95" s="37">
        <v>40243</v>
      </c>
      <c r="F95" t="s">
        <v>177</v>
      </c>
      <c r="G95" t="s">
        <v>16</v>
      </c>
      <c r="H95" t="s">
        <v>77</v>
      </c>
      <c r="I95" t="s">
        <v>92</v>
      </c>
      <c r="L95" s="31">
        <v>44441</v>
      </c>
      <c r="O95" t="s">
        <v>174</v>
      </c>
    </row>
    <row r="96" spans="1:18" x14ac:dyDescent="0.25">
      <c r="A96" t="s">
        <v>337</v>
      </c>
      <c r="B96" t="s">
        <v>114</v>
      </c>
      <c r="C96" t="s">
        <v>8</v>
      </c>
      <c r="D96" t="s">
        <v>29</v>
      </c>
      <c r="E96" s="37">
        <v>40491</v>
      </c>
      <c r="F96" t="s">
        <v>173</v>
      </c>
      <c r="G96" t="s">
        <v>21</v>
      </c>
      <c r="H96" t="s">
        <v>82</v>
      </c>
      <c r="I96" t="s">
        <v>83</v>
      </c>
      <c r="J96" t="s">
        <v>79</v>
      </c>
      <c r="L96" s="31">
        <v>44441</v>
      </c>
      <c r="O96" t="s">
        <v>174</v>
      </c>
    </row>
    <row r="97" spans="1:18" x14ac:dyDescent="0.25">
      <c r="A97" t="s">
        <v>338</v>
      </c>
      <c r="B97" t="s">
        <v>154</v>
      </c>
      <c r="C97" t="s">
        <v>80</v>
      </c>
      <c r="D97" t="s">
        <v>29</v>
      </c>
      <c r="E97" s="37">
        <v>40234</v>
      </c>
      <c r="F97" t="s">
        <v>177</v>
      </c>
      <c r="G97" t="s">
        <v>88</v>
      </c>
      <c r="H97" t="s">
        <v>77</v>
      </c>
      <c r="I97" t="s">
        <v>78</v>
      </c>
      <c r="L97" s="31">
        <v>44441</v>
      </c>
      <c r="O97" t="s">
        <v>174</v>
      </c>
    </row>
    <row r="98" spans="1:18" x14ac:dyDescent="0.25">
      <c r="A98" t="s">
        <v>118</v>
      </c>
      <c r="B98" t="s">
        <v>115</v>
      </c>
      <c r="C98" t="s">
        <v>8</v>
      </c>
      <c r="D98" t="s">
        <v>29</v>
      </c>
      <c r="E98" s="37">
        <v>40406</v>
      </c>
      <c r="F98" t="s">
        <v>173</v>
      </c>
      <c r="G98" t="s">
        <v>37</v>
      </c>
      <c r="H98" t="s">
        <v>77</v>
      </c>
      <c r="I98" t="s">
        <v>78</v>
      </c>
      <c r="L98" s="31">
        <v>44441</v>
      </c>
      <c r="N98" t="s">
        <v>181</v>
      </c>
      <c r="O98" t="s">
        <v>174</v>
      </c>
    </row>
    <row r="99" spans="1:18" x14ac:dyDescent="0.25">
      <c r="A99" t="s">
        <v>339</v>
      </c>
      <c r="B99" t="s">
        <v>124</v>
      </c>
      <c r="C99" t="s">
        <v>80</v>
      </c>
      <c r="D99" t="s">
        <v>29</v>
      </c>
      <c r="E99" s="37">
        <v>40283</v>
      </c>
      <c r="F99" t="s">
        <v>173</v>
      </c>
      <c r="G99" t="s">
        <v>23</v>
      </c>
      <c r="H99" t="s">
        <v>77</v>
      </c>
      <c r="I99" t="s">
        <v>78</v>
      </c>
      <c r="L99" s="31">
        <v>44441</v>
      </c>
      <c r="O99" t="s">
        <v>174</v>
      </c>
    </row>
    <row r="100" spans="1:18" x14ac:dyDescent="0.25">
      <c r="A100" t="s">
        <v>340</v>
      </c>
      <c r="B100" t="s">
        <v>341</v>
      </c>
      <c r="C100" t="s">
        <v>80</v>
      </c>
      <c r="D100" t="s">
        <v>29</v>
      </c>
      <c r="E100" s="37">
        <v>40280</v>
      </c>
      <c r="F100" t="s">
        <v>173</v>
      </c>
      <c r="G100" t="s">
        <v>17</v>
      </c>
      <c r="H100" t="s">
        <v>77</v>
      </c>
      <c r="I100" t="s">
        <v>92</v>
      </c>
      <c r="K100" t="s">
        <v>101</v>
      </c>
      <c r="L100" s="31">
        <v>44441</v>
      </c>
      <c r="O100" t="s">
        <v>174</v>
      </c>
    </row>
    <row r="101" spans="1:18" x14ac:dyDescent="0.25">
      <c r="A101" t="s">
        <v>342</v>
      </c>
      <c r="B101" t="s">
        <v>12</v>
      </c>
      <c r="C101" t="s">
        <v>80</v>
      </c>
      <c r="D101" t="s">
        <v>29</v>
      </c>
      <c r="E101" s="37">
        <v>40335</v>
      </c>
      <c r="F101" t="s">
        <v>173</v>
      </c>
      <c r="G101" t="s">
        <v>23</v>
      </c>
      <c r="H101" t="s">
        <v>77</v>
      </c>
      <c r="I101" t="s">
        <v>78</v>
      </c>
      <c r="K101" t="s">
        <v>272</v>
      </c>
      <c r="L101" s="31">
        <v>44441</v>
      </c>
      <c r="N101" t="s">
        <v>343</v>
      </c>
      <c r="O101" t="s">
        <v>174</v>
      </c>
    </row>
    <row r="102" spans="1:18" x14ac:dyDescent="0.25">
      <c r="A102" t="s">
        <v>344</v>
      </c>
      <c r="B102" t="s">
        <v>345</v>
      </c>
      <c r="C102" t="s">
        <v>80</v>
      </c>
      <c r="D102" t="s">
        <v>29</v>
      </c>
      <c r="E102" s="37">
        <v>40217</v>
      </c>
      <c r="F102" t="s">
        <v>177</v>
      </c>
      <c r="G102" t="s">
        <v>16</v>
      </c>
      <c r="H102" t="s">
        <v>77</v>
      </c>
      <c r="I102" t="s">
        <v>92</v>
      </c>
      <c r="L102" s="31">
        <v>44441</v>
      </c>
      <c r="O102" t="s">
        <v>174</v>
      </c>
    </row>
    <row r="103" spans="1:18" x14ac:dyDescent="0.25">
      <c r="A103" t="s">
        <v>119</v>
      </c>
      <c r="B103" t="s">
        <v>100</v>
      </c>
      <c r="C103" t="s">
        <v>8</v>
      </c>
      <c r="D103" t="s">
        <v>29</v>
      </c>
      <c r="E103" s="37">
        <v>40523</v>
      </c>
      <c r="F103" t="s">
        <v>173</v>
      </c>
      <c r="G103" t="s">
        <v>22</v>
      </c>
      <c r="H103" t="s">
        <v>82</v>
      </c>
      <c r="I103" t="s">
        <v>83</v>
      </c>
      <c r="L103" s="31">
        <v>44441</v>
      </c>
      <c r="O103" t="s">
        <v>174</v>
      </c>
    </row>
    <row r="104" spans="1:18" x14ac:dyDescent="0.25">
      <c r="A104" t="s">
        <v>346</v>
      </c>
      <c r="B104" t="s">
        <v>347</v>
      </c>
      <c r="C104" t="s">
        <v>80</v>
      </c>
      <c r="D104" t="s">
        <v>29</v>
      </c>
      <c r="E104" s="37">
        <v>40213</v>
      </c>
      <c r="F104" t="s">
        <v>177</v>
      </c>
      <c r="G104" t="s">
        <v>16</v>
      </c>
      <c r="H104" t="s">
        <v>77</v>
      </c>
      <c r="I104" t="s">
        <v>92</v>
      </c>
      <c r="L104" s="31">
        <v>44441</v>
      </c>
      <c r="N104" t="s">
        <v>215</v>
      </c>
      <c r="O104" t="s">
        <v>174</v>
      </c>
    </row>
    <row r="105" spans="1:18" x14ac:dyDescent="0.25">
      <c r="A105" t="s">
        <v>348</v>
      </c>
      <c r="B105" t="s">
        <v>12</v>
      </c>
      <c r="C105" t="s">
        <v>80</v>
      </c>
      <c r="D105" t="s">
        <v>29</v>
      </c>
      <c r="E105" s="37">
        <v>40287</v>
      </c>
      <c r="F105" t="s">
        <v>173</v>
      </c>
      <c r="G105" t="s">
        <v>21</v>
      </c>
      <c r="H105" t="s">
        <v>82</v>
      </c>
      <c r="I105" t="s">
        <v>83</v>
      </c>
      <c r="K105" t="s">
        <v>272</v>
      </c>
      <c r="L105" s="31">
        <v>44441</v>
      </c>
      <c r="N105" t="s">
        <v>215</v>
      </c>
      <c r="O105" t="s">
        <v>174</v>
      </c>
    </row>
    <row r="106" spans="1:18" x14ac:dyDescent="0.25">
      <c r="A106" t="s">
        <v>349</v>
      </c>
      <c r="B106" t="s">
        <v>350</v>
      </c>
      <c r="C106" t="s">
        <v>8</v>
      </c>
      <c r="D106" t="s">
        <v>29</v>
      </c>
      <c r="E106" s="37">
        <v>40398</v>
      </c>
      <c r="F106" t="s">
        <v>173</v>
      </c>
      <c r="G106" t="s">
        <v>88</v>
      </c>
      <c r="H106" t="s">
        <v>77</v>
      </c>
      <c r="I106" t="s">
        <v>78</v>
      </c>
      <c r="L106" s="31">
        <v>44441</v>
      </c>
      <c r="O106" t="s">
        <v>174</v>
      </c>
    </row>
    <row r="107" spans="1:18" x14ac:dyDescent="0.25">
      <c r="A107" t="s">
        <v>351</v>
      </c>
      <c r="B107" t="s">
        <v>352</v>
      </c>
      <c r="C107" t="s">
        <v>80</v>
      </c>
      <c r="D107" t="s">
        <v>29</v>
      </c>
      <c r="E107" s="37">
        <v>40511</v>
      </c>
      <c r="F107" t="s">
        <v>173</v>
      </c>
      <c r="G107" t="s">
        <v>16</v>
      </c>
      <c r="H107" t="s">
        <v>77</v>
      </c>
      <c r="I107" t="s">
        <v>92</v>
      </c>
      <c r="L107" s="31">
        <v>44441</v>
      </c>
      <c r="M107" t="s">
        <v>178</v>
      </c>
      <c r="N107" t="s">
        <v>181</v>
      </c>
      <c r="O107" t="s">
        <v>174</v>
      </c>
    </row>
    <row r="108" spans="1:18" x14ac:dyDescent="0.25">
      <c r="A108" t="s">
        <v>353</v>
      </c>
      <c r="B108" t="s">
        <v>354</v>
      </c>
      <c r="C108" t="s">
        <v>8</v>
      </c>
      <c r="D108" t="s">
        <v>29</v>
      </c>
      <c r="E108" s="37">
        <v>40543</v>
      </c>
      <c r="F108" t="s">
        <v>173</v>
      </c>
      <c r="G108" t="s">
        <v>16</v>
      </c>
      <c r="H108" t="s">
        <v>77</v>
      </c>
      <c r="I108" t="s">
        <v>92</v>
      </c>
      <c r="K108" t="s">
        <v>101</v>
      </c>
      <c r="L108" s="31">
        <v>44441</v>
      </c>
      <c r="O108" t="s">
        <v>174</v>
      </c>
    </row>
    <row r="109" spans="1:18" x14ac:dyDescent="0.25">
      <c r="A109" t="s">
        <v>355</v>
      </c>
      <c r="B109" t="s">
        <v>356</v>
      </c>
      <c r="C109" t="s">
        <v>80</v>
      </c>
      <c r="D109" t="s">
        <v>29</v>
      </c>
      <c r="E109" s="37">
        <v>40542</v>
      </c>
      <c r="F109" t="s">
        <v>173</v>
      </c>
      <c r="G109" t="s">
        <v>17</v>
      </c>
      <c r="H109" t="s">
        <v>77</v>
      </c>
      <c r="I109" t="s">
        <v>92</v>
      </c>
      <c r="J109" t="s">
        <v>79</v>
      </c>
      <c r="L109" s="31">
        <v>44441</v>
      </c>
      <c r="M109" t="s">
        <v>357</v>
      </c>
      <c r="N109" t="s">
        <v>202</v>
      </c>
      <c r="O109" t="s">
        <v>194</v>
      </c>
    </row>
    <row r="110" spans="1:18" x14ac:dyDescent="0.25">
      <c r="A110" t="s">
        <v>358</v>
      </c>
      <c r="B110" t="s">
        <v>359</v>
      </c>
      <c r="C110" t="s">
        <v>80</v>
      </c>
      <c r="D110" t="s">
        <v>29</v>
      </c>
      <c r="E110" s="37">
        <v>40302</v>
      </c>
      <c r="F110" t="s">
        <v>173</v>
      </c>
      <c r="G110" t="s">
        <v>21</v>
      </c>
      <c r="H110" t="s">
        <v>82</v>
      </c>
      <c r="I110" t="s">
        <v>83</v>
      </c>
      <c r="J110" t="s">
        <v>79</v>
      </c>
      <c r="L110" s="31">
        <v>44441</v>
      </c>
      <c r="M110" t="s">
        <v>178</v>
      </c>
      <c r="O110" t="s">
        <v>174</v>
      </c>
    </row>
    <row r="111" spans="1:18" x14ac:dyDescent="0.25">
      <c r="A111" t="s">
        <v>360</v>
      </c>
      <c r="B111" t="s">
        <v>361</v>
      </c>
      <c r="C111" t="s">
        <v>8</v>
      </c>
      <c r="D111" t="s">
        <v>29</v>
      </c>
      <c r="E111" s="37">
        <v>40512</v>
      </c>
      <c r="F111" t="s">
        <v>173</v>
      </c>
      <c r="G111" t="s">
        <v>37</v>
      </c>
      <c r="H111" t="s">
        <v>77</v>
      </c>
      <c r="I111" t="s">
        <v>78</v>
      </c>
      <c r="L111" s="31">
        <v>44441</v>
      </c>
      <c r="O111" t="s">
        <v>174</v>
      </c>
      <c r="R111" t="s">
        <v>89</v>
      </c>
    </row>
    <row r="112" spans="1:18" x14ac:dyDescent="0.25">
      <c r="A112" t="s">
        <v>362</v>
      </c>
      <c r="B112" t="s">
        <v>97</v>
      </c>
      <c r="C112" t="s">
        <v>8</v>
      </c>
      <c r="D112" t="s">
        <v>29</v>
      </c>
      <c r="E112" s="37">
        <v>40283</v>
      </c>
      <c r="F112" t="s">
        <v>173</v>
      </c>
      <c r="G112" t="s">
        <v>16</v>
      </c>
      <c r="H112" t="s">
        <v>77</v>
      </c>
      <c r="I112" t="s">
        <v>92</v>
      </c>
      <c r="L112" s="31">
        <v>44441</v>
      </c>
      <c r="M112" t="s">
        <v>178</v>
      </c>
      <c r="O112" t="s">
        <v>194</v>
      </c>
    </row>
    <row r="113" spans="1:18" x14ac:dyDescent="0.25">
      <c r="A113" t="s">
        <v>363</v>
      </c>
      <c r="B113" t="s">
        <v>130</v>
      </c>
      <c r="C113" t="s">
        <v>8</v>
      </c>
      <c r="D113" t="s">
        <v>29</v>
      </c>
      <c r="E113" s="37">
        <v>40454</v>
      </c>
      <c r="F113" t="s">
        <v>173</v>
      </c>
      <c r="G113" t="s">
        <v>184</v>
      </c>
      <c r="H113" t="s">
        <v>77</v>
      </c>
      <c r="I113" t="s">
        <v>78</v>
      </c>
      <c r="L113" s="31">
        <v>44441</v>
      </c>
      <c r="O113" t="s">
        <v>174</v>
      </c>
    </row>
    <row r="114" spans="1:18" x14ac:dyDescent="0.25">
      <c r="A114" t="s">
        <v>364</v>
      </c>
      <c r="B114" t="s">
        <v>365</v>
      </c>
      <c r="C114" t="s">
        <v>8</v>
      </c>
      <c r="D114" t="s">
        <v>29</v>
      </c>
      <c r="E114" s="37">
        <v>40454</v>
      </c>
      <c r="F114" t="s">
        <v>173</v>
      </c>
      <c r="G114" t="s">
        <v>184</v>
      </c>
      <c r="H114" t="s">
        <v>77</v>
      </c>
      <c r="I114" t="s">
        <v>78</v>
      </c>
      <c r="L114" s="31">
        <v>44441</v>
      </c>
      <c r="O114" t="s">
        <v>174</v>
      </c>
      <c r="R114" t="s">
        <v>89</v>
      </c>
    </row>
    <row r="115" spans="1:18" x14ac:dyDescent="0.25">
      <c r="A115" t="s">
        <v>366</v>
      </c>
      <c r="B115" t="s">
        <v>367</v>
      </c>
      <c r="C115" t="s">
        <v>8</v>
      </c>
      <c r="D115" t="s">
        <v>29</v>
      </c>
      <c r="E115" s="37">
        <v>40067</v>
      </c>
      <c r="F115" t="s">
        <v>177</v>
      </c>
      <c r="G115" t="s">
        <v>88</v>
      </c>
      <c r="H115" t="s">
        <v>77</v>
      </c>
      <c r="I115" t="s">
        <v>78</v>
      </c>
      <c r="L115" s="31">
        <v>44805</v>
      </c>
      <c r="M115" t="s">
        <v>178</v>
      </c>
      <c r="O115" t="s">
        <v>194</v>
      </c>
    </row>
    <row r="116" spans="1:18" x14ac:dyDescent="0.25">
      <c r="A116" t="s">
        <v>368</v>
      </c>
      <c r="B116" t="s">
        <v>369</v>
      </c>
      <c r="C116" t="s">
        <v>80</v>
      </c>
      <c r="D116" t="s">
        <v>29</v>
      </c>
      <c r="E116" s="37">
        <v>40496</v>
      </c>
      <c r="F116" t="s">
        <v>173</v>
      </c>
      <c r="G116" t="s">
        <v>21</v>
      </c>
      <c r="H116" t="s">
        <v>82</v>
      </c>
      <c r="I116" t="s">
        <v>83</v>
      </c>
      <c r="J116" t="s">
        <v>79</v>
      </c>
      <c r="L116" s="31">
        <v>44441</v>
      </c>
      <c r="O116" t="s">
        <v>174</v>
      </c>
    </row>
    <row r="117" spans="1:18" x14ac:dyDescent="0.25">
      <c r="A117" t="s">
        <v>370</v>
      </c>
      <c r="B117" t="s">
        <v>371</v>
      </c>
      <c r="C117" t="s">
        <v>80</v>
      </c>
      <c r="D117" t="s">
        <v>29</v>
      </c>
      <c r="E117" s="37">
        <v>40505</v>
      </c>
      <c r="F117" t="s">
        <v>173</v>
      </c>
      <c r="G117" t="s">
        <v>88</v>
      </c>
      <c r="H117" t="s">
        <v>77</v>
      </c>
      <c r="I117" t="s">
        <v>78</v>
      </c>
      <c r="K117" t="s">
        <v>372</v>
      </c>
      <c r="L117" s="31">
        <v>44441</v>
      </c>
      <c r="M117" t="s">
        <v>178</v>
      </c>
      <c r="O117" t="s">
        <v>174</v>
      </c>
    </row>
    <row r="118" spans="1:18" x14ac:dyDescent="0.25">
      <c r="A118" t="s">
        <v>373</v>
      </c>
      <c r="B118" t="s">
        <v>374</v>
      </c>
      <c r="C118" t="s">
        <v>8</v>
      </c>
      <c r="D118" t="s">
        <v>29</v>
      </c>
      <c r="E118" s="37">
        <v>40469</v>
      </c>
      <c r="F118" t="s">
        <v>173</v>
      </c>
      <c r="G118" t="s">
        <v>17</v>
      </c>
      <c r="H118" t="s">
        <v>77</v>
      </c>
      <c r="I118" t="s">
        <v>78</v>
      </c>
      <c r="L118" s="31">
        <v>44441</v>
      </c>
      <c r="O118" t="s">
        <v>174</v>
      </c>
    </row>
    <row r="119" spans="1:18" x14ac:dyDescent="0.25">
      <c r="A119" t="s">
        <v>375</v>
      </c>
      <c r="B119" t="s">
        <v>145</v>
      </c>
      <c r="C119" t="s">
        <v>80</v>
      </c>
      <c r="D119" t="s">
        <v>29</v>
      </c>
      <c r="E119" s="37">
        <v>40342</v>
      </c>
      <c r="F119" t="s">
        <v>173</v>
      </c>
      <c r="G119" t="s">
        <v>22</v>
      </c>
      <c r="H119" t="s">
        <v>82</v>
      </c>
      <c r="I119" t="s">
        <v>83</v>
      </c>
      <c r="J119" t="s">
        <v>79</v>
      </c>
      <c r="K119" t="s">
        <v>376</v>
      </c>
      <c r="L119" s="31">
        <v>44441</v>
      </c>
      <c r="M119" t="s">
        <v>201</v>
      </c>
      <c r="N119" t="s">
        <v>202</v>
      </c>
      <c r="O119" t="s">
        <v>174</v>
      </c>
    </row>
    <row r="120" spans="1:18" x14ac:dyDescent="0.25">
      <c r="A120" t="s">
        <v>377</v>
      </c>
      <c r="B120" t="s">
        <v>149</v>
      </c>
      <c r="C120" t="s">
        <v>80</v>
      </c>
      <c r="D120" t="s">
        <v>29</v>
      </c>
      <c r="E120" s="37">
        <v>40021</v>
      </c>
      <c r="F120" t="s">
        <v>177</v>
      </c>
      <c r="G120" t="s">
        <v>23</v>
      </c>
      <c r="H120" t="s">
        <v>77</v>
      </c>
      <c r="I120" t="s">
        <v>78</v>
      </c>
      <c r="L120" s="31">
        <v>44441</v>
      </c>
      <c r="M120" t="s">
        <v>201</v>
      </c>
      <c r="N120" t="s">
        <v>202</v>
      </c>
      <c r="O120" t="s">
        <v>174</v>
      </c>
    </row>
    <row r="121" spans="1:18" x14ac:dyDescent="0.25">
      <c r="A121" t="s">
        <v>378</v>
      </c>
      <c r="B121" t="s">
        <v>379</v>
      </c>
      <c r="C121" t="s">
        <v>80</v>
      </c>
      <c r="D121" t="s">
        <v>29</v>
      </c>
      <c r="E121" s="37">
        <v>40411</v>
      </c>
      <c r="F121" t="s">
        <v>173</v>
      </c>
      <c r="G121" t="s">
        <v>23</v>
      </c>
      <c r="H121" t="s">
        <v>77</v>
      </c>
      <c r="I121" t="s">
        <v>78</v>
      </c>
      <c r="K121" t="s">
        <v>275</v>
      </c>
      <c r="L121" s="31">
        <v>44441</v>
      </c>
      <c r="O121" t="s">
        <v>174</v>
      </c>
    </row>
    <row r="122" spans="1:18" x14ac:dyDescent="0.25">
      <c r="A122" t="s">
        <v>380</v>
      </c>
      <c r="B122" t="s">
        <v>381</v>
      </c>
      <c r="C122" t="s">
        <v>80</v>
      </c>
      <c r="D122" t="s">
        <v>29</v>
      </c>
      <c r="E122" s="37">
        <v>40516</v>
      </c>
      <c r="F122" t="s">
        <v>173</v>
      </c>
      <c r="G122" t="s">
        <v>37</v>
      </c>
      <c r="H122" t="s">
        <v>77</v>
      </c>
      <c r="I122" t="s">
        <v>78</v>
      </c>
      <c r="K122" t="s">
        <v>101</v>
      </c>
      <c r="L122" s="31">
        <v>44441</v>
      </c>
      <c r="O122" t="s">
        <v>174</v>
      </c>
      <c r="R122" t="s">
        <v>89</v>
      </c>
    </row>
    <row r="123" spans="1:18" x14ac:dyDescent="0.25">
      <c r="A123" t="s">
        <v>382</v>
      </c>
      <c r="B123" t="s">
        <v>383</v>
      </c>
      <c r="C123" t="s">
        <v>80</v>
      </c>
      <c r="D123" t="s">
        <v>29</v>
      </c>
      <c r="E123" s="37">
        <v>40229</v>
      </c>
      <c r="F123" t="s">
        <v>177</v>
      </c>
      <c r="G123" t="s">
        <v>184</v>
      </c>
      <c r="H123" t="s">
        <v>77</v>
      </c>
      <c r="I123" t="s">
        <v>78</v>
      </c>
      <c r="K123" t="s">
        <v>275</v>
      </c>
      <c r="L123" s="31">
        <v>44441</v>
      </c>
      <c r="O123" t="s">
        <v>174</v>
      </c>
    </row>
    <row r="124" spans="1:18" x14ac:dyDescent="0.25">
      <c r="A124" t="s">
        <v>384</v>
      </c>
      <c r="B124" t="s">
        <v>13</v>
      </c>
      <c r="C124" t="s">
        <v>80</v>
      </c>
      <c r="D124" t="s">
        <v>29</v>
      </c>
      <c r="E124" s="37">
        <v>40230</v>
      </c>
      <c r="F124" t="s">
        <v>177</v>
      </c>
      <c r="G124" t="s">
        <v>88</v>
      </c>
      <c r="H124" t="s">
        <v>77</v>
      </c>
      <c r="I124" t="s">
        <v>78</v>
      </c>
      <c r="L124" s="31">
        <v>44441</v>
      </c>
      <c r="O124" t="s">
        <v>174</v>
      </c>
    </row>
    <row r="125" spans="1:18" x14ac:dyDescent="0.25">
      <c r="A125" t="s">
        <v>385</v>
      </c>
      <c r="B125" t="s">
        <v>106</v>
      </c>
      <c r="C125" t="s">
        <v>8</v>
      </c>
      <c r="D125" t="s">
        <v>29</v>
      </c>
      <c r="E125" s="37">
        <v>40408</v>
      </c>
      <c r="F125" t="s">
        <v>173</v>
      </c>
      <c r="G125" t="s">
        <v>88</v>
      </c>
      <c r="H125" t="s">
        <v>77</v>
      </c>
      <c r="I125" t="s">
        <v>78</v>
      </c>
      <c r="L125" s="31">
        <v>44441</v>
      </c>
      <c r="O125" t="s">
        <v>174</v>
      </c>
    </row>
    <row r="126" spans="1:18" x14ac:dyDescent="0.25">
      <c r="A126" t="s">
        <v>386</v>
      </c>
      <c r="B126" t="s">
        <v>387</v>
      </c>
      <c r="C126" t="s">
        <v>8</v>
      </c>
      <c r="D126" t="s">
        <v>29</v>
      </c>
      <c r="E126" s="37">
        <v>40498</v>
      </c>
      <c r="F126" t="s">
        <v>173</v>
      </c>
      <c r="G126" t="s">
        <v>21</v>
      </c>
      <c r="H126" t="s">
        <v>82</v>
      </c>
      <c r="I126" t="s">
        <v>83</v>
      </c>
      <c r="J126" t="s">
        <v>79</v>
      </c>
      <c r="L126" s="31">
        <v>44441</v>
      </c>
      <c r="M126" t="s">
        <v>388</v>
      </c>
      <c r="O126" t="s">
        <v>174</v>
      </c>
    </row>
    <row r="127" spans="1:18" x14ac:dyDescent="0.25">
      <c r="A127" t="s">
        <v>127</v>
      </c>
      <c r="B127" t="s">
        <v>389</v>
      </c>
      <c r="C127" t="s">
        <v>80</v>
      </c>
      <c r="D127" t="s">
        <v>29</v>
      </c>
      <c r="E127" s="37">
        <v>40496</v>
      </c>
      <c r="F127" t="s">
        <v>173</v>
      </c>
      <c r="G127" t="s">
        <v>37</v>
      </c>
      <c r="H127" t="s">
        <v>77</v>
      </c>
      <c r="I127" t="s">
        <v>78</v>
      </c>
      <c r="K127" t="s">
        <v>101</v>
      </c>
      <c r="L127" s="31">
        <v>44441</v>
      </c>
      <c r="M127" t="s">
        <v>178</v>
      </c>
      <c r="O127" t="s">
        <v>174</v>
      </c>
    </row>
    <row r="128" spans="1:18" x14ac:dyDescent="0.25">
      <c r="A128" t="s">
        <v>390</v>
      </c>
      <c r="B128" t="s">
        <v>391</v>
      </c>
      <c r="C128" t="s">
        <v>80</v>
      </c>
      <c r="D128" t="s">
        <v>29</v>
      </c>
      <c r="E128" s="37">
        <v>40407</v>
      </c>
      <c r="F128" t="s">
        <v>173</v>
      </c>
      <c r="G128" t="s">
        <v>21</v>
      </c>
      <c r="H128" t="s">
        <v>82</v>
      </c>
      <c r="I128" t="s">
        <v>83</v>
      </c>
      <c r="L128" s="31">
        <v>44441</v>
      </c>
      <c r="O128" t="s">
        <v>174</v>
      </c>
    </row>
    <row r="129" spans="1:18" x14ac:dyDescent="0.25">
      <c r="A129" t="s">
        <v>392</v>
      </c>
      <c r="B129" t="s">
        <v>105</v>
      </c>
      <c r="C129" t="s">
        <v>80</v>
      </c>
      <c r="D129" t="s">
        <v>29</v>
      </c>
      <c r="E129" s="37">
        <v>40522</v>
      </c>
      <c r="F129" t="s">
        <v>173</v>
      </c>
      <c r="G129" t="s">
        <v>23</v>
      </c>
      <c r="H129" t="s">
        <v>77</v>
      </c>
      <c r="I129" t="s">
        <v>78</v>
      </c>
      <c r="K129" t="s">
        <v>272</v>
      </c>
      <c r="L129" s="31">
        <v>44441</v>
      </c>
      <c r="O129" t="s">
        <v>174</v>
      </c>
    </row>
    <row r="130" spans="1:18" x14ac:dyDescent="0.25">
      <c r="A130" t="s">
        <v>128</v>
      </c>
      <c r="B130" t="s">
        <v>393</v>
      </c>
      <c r="C130" t="s">
        <v>8</v>
      </c>
      <c r="D130" t="s">
        <v>29</v>
      </c>
      <c r="E130" s="37">
        <v>40210</v>
      </c>
      <c r="F130" t="s">
        <v>177</v>
      </c>
      <c r="G130" t="s">
        <v>17</v>
      </c>
      <c r="H130" t="s">
        <v>77</v>
      </c>
      <c r="I130" t="s">
        <v>92</v>
      </c>
      <c r="L130" s="31">
        <v>44441</v>
      </c>
      <c r="O130" t="s">
        <v>174</v>
      </c>
    </row>
    <row r="131" spans="1:18" x14ac:dyDescent="0.25">
      <c r="A131" t="s">
        <v>394</v>
      </c>
      <c r="B131" t="s">
        <v>395</v>
      </c>
      <c r="C131" t="s">
        <v>8</v>
      </c>
      <c r="D131" t="s">
        <v>29</v>
      </c>
      <c r="E131" s="37">
        <v>40115</v>
      </c>
      <c r="F131" t="s">
        <v>177</v>
      </c>
      <c r="G131" t="s">
        <v>37</v>
      </c>
      <c r="H131" t="s">
        <v>77</v>
      </c>
      <c r="I131" t="s">
        <v>78</v>
      </c>
      <c r="K131" t="s">
        <v>84</v>
      </c>
      <c r="L131" s="31">
        <v>44441</v>
      </c>
      <c r="O131" t="s">
        <v>174</v>
      </c>
    </row>
    <row r="132" spans="1:18" x14ac:dyDescent="0.25">
      <c r="A132" t="s">
        <v>396</v>
      </c>
      <c r="B132" t="s">
        <v>138</v>
      </c>
      <c r="C132" t="s">
        <v>8</v>
      </c>
      <c r="D132" t="s">
        <v>29</v>
      </c>
      <c r="E132" s="37">
        <v>40445</v>
      </c>
      <c r="F132" t="s">
        <v>173</v>
      </c>
      <c r="G132" t="s">
        <v>16</v>
      </c>
      <c r="H132" t="s">
        <v>77</v>
      </c>
      <c r="I132" t="s">
        <v>92</v>
      </c>
      <c r="L132" s="31">
        <v>44441</v>
      </c>
      <c r="M132" t="s">
        <v>178</v>
      </c>
      <c r="O132" t="s">
        <v>194</v>
      </c>
    </row>
    <row r="133" spans="1:18" x14ac:dyDescent="0.25">
      <c r="A133" t="s">
        <v>397</v>
      </c>
      <c r="B133" t="s">
        <v>322</v>
      </c>
      <c r="C133" t="s">
        <v>8</v>
      </c>
      <c r="D133" t="s">
        <v>29</v>
      </c>
      <c r="E133" s="37">
        <v>40416</v>
      </c>
      <c r="F133" t="s">
        <v>173</v>
      </c>
      <c r="G133" t="s">
        <v>16</v>
      </c>
      <c r="H133" t="s">
        <v>77</v>
      </c>
      <c r="I133" t="s">
        <v>92</v>
      </c>
      <c r="L133" s="31">
        <v>44441</v>
      </c>
      <c r="O133" t="s">
        <v>174</v>
      </c>
      <c r="R133" t="s">
        <v>89</v>
      </c>
    </row>
    <row r="134" spans="1:18" x14ac:dyDescent="0.25">
      <c r="A134" t="s">
        <v>398</v>
      </c>
      <c r="B134" t="s">
        <v>399</v>
      </c>
      <c r="C134" t="s">
        <v>8</v>
      </c>
      <c r="D134" t="s">
        <v>29</v>
      </c>
      <c r="E134" s="37">
        <v>40338</v>
      </c>
      <c r="F134" t="s">
        <v>173</v>
      </c>
      <c r="G134" t="s">
        <v>88</v>
      </c>
      <c r="H134" t="s">
        <v>77</v>
      </c>
      <c r="I134" t="s">
        <v>78</v>
      </c>
      <c r="L134" s="31">
        <v>44441</v>
      </c>
      <c r="O134" t="s">
        <v>174</v>
      </c>
    </row>
    <row r="135" spans="1:18" x14ac:dyDescent="0.25">
      <c r="A135" t="s">
        <v>400</v>
      </c>
      <c r="B135" t="s">
        <v>401</v>
      </c>
      <c r="C135" t="s">
        <v>8</v>
      </c>
      <c r="D135" t="s">
        <v>29</v>
      </c>
      <c r="E135" s="37">
        <v>40280</v>
      </c>
      <c r="F135" t="s">
        <v>173</v>
      </c>
      <c r="G135" t="s">
        <v>18</v>
      </c>
      <c r="H135" t="s">
        <v>77</v>
      </c>
      <c r="I135" t="s">
        <v>78</v>
      </c>
      <c r="J135" t="s">
        <v>79</v>
      </c>
      <c r="L135" s="31">
        <v>44441</v>
      </c>
      <c r="O135" t="s">
        <v>174</v>
      </c>
    </row>
    <row r="136" spans="1:18" x14ac:dyDescent="0.25">
      <c r="A136" t="s">
        <v>402</v>
      </c>
      <c r="B136" t="s">
        <v>13</v>
      </c>
      <c r="C136" t="s">
        <v>80</v>
      </c>
      <c r="D136" t="s">
        <v>29</v>
      </c>
      <c r="E136" s="37">
        <v>40400</v>
      </c>
      <c r="F136" t="s">
        <v>173</v>
      </c>
      <c r="G136" t="s">
        <v>16</v>
      </c>
      <c r="H136" t="s">
        <v>77</v>
      </c>
      <c r="I136" t="s">
        <v>92</v>
      </c>
      <c r="K136" t="s">
        <v>272</v>
      </c>
      <c r="L136" s="31">
        <v>44441</v>
      </c>
      <c r="M136" t="s">
        <v>201</v>
      </c>
      <c r="N136" t="s">
        <v>202</v>
      </c>
      <c r="O136" t="s">
        <v>174</v>
      </c>
    </row>
    <row r="137" spans="1:18" x14ac:dyDescent="0.25">
      <c r="A137" t="s">
        <v>403</v>
      </c>
      <c r="B137" t="s">
        <v>294</v>
      </c>
      <c r="C137" t="s">
        <v>8</v>
      </c>
      <c r="D137" t="s">
        <v>29</v>
      </c>
      <c r="E137" s="37">
        <v>40329</v>
      </c>
      <c r="F137" t="s">
        <v>173</v>
      </c>
      <c r="G137" t="s">
        <v>88</v>
      </c>
      <c r="H137" t="s">
        <v>77</v>
      </c>
      <c r="I137" t="s">
        <v>78</v>
      </c>
      <c r="L137" s="31">
        <v>44441</v>
      </c>
      <c r="O137" t="s">
        <v>174</v>
      </c>
    </row>
    <row r="138" spans="1:18" x14ac:dyDescent="0.25">
      <c r="A138" t="s">
        <v>404</v>
      </c>
      <c r="B138" t="s">
        <v>405</v>
      </c>
      <c r="C138" t="s">
        <v>8</v>
      </c>
      <c r="D138" t="s">
        <v>29</v>
      </c>
      <c r="E138" s="37">
        <v>40499</v>
      </c>
      <c r="F138" t="s">
        <v>173</v>
      </c>
      <c r="G138" t="s">
        <v>17</v>
      </c>
      <c r="H138" t="s">
        <v>77</v>
      </c>
      <c r="I138" t="s">
        <v>92</v>
      </c>
      <c r="L138" s="31">
        <v>44441</v>
      </c>
      <c r="N138" t="s">
        <v>181</v>
      </c>
      <c r="O138" t="s">
        <v>174</v>
      </c>
    </row>
    <row r="139" spans="1:18" x14ac:dyDescent="0.25">
      <c r="A139" t="s">
        <v>406</v>
      </c>
      <c r="B139" t="s">
        <v>407</v>
      </c>
      <c r="C139" t="s">
        <v>80</v>
      </c>
      <c r="D139" t="s">
        <v>29</v>
      </c>
      <c r="E139" s="37">
        <v>40197</v>
      </c>
      <c r="F139" t="s">
        <v>177</v>
      </c>
      <c r="G139" t="s">
        <v>22</v>
      </c>
      <c r="H139" t="s">
        <v>82</v>
      </c>
      <c r="I139" t="s">
        <v>83</v>
      </c>
      <c r="L139" s="31">
        <v>44441</v>
      </c>
      <c r="O139" t="s">
        <v>174</v>
      </c>
    </row>
    <row r="140" spans="1:18" x14ac:dyDescent="0.25">
      <c r="A140" t="s">
        <v>408</v>
      </c>
      <c r="B140" t="s">
        <v>409</v>
      </c>
      <c r="C140" t="s">
        <v>8</v>
      </c>
      <c r="D140" t="s">
        <v>29</v>
      </c>
      <c r="E140" s="37">
        <v>40477</v>
      </c>
      <c r="F140" t="s">
        <v>173</v>
      </c>
      <c r="G140" t="s">
        <v>23</v>
      </c>
      <c r="H140" t="s">
        <v>77</v>
      </c>
      <c r="I140" t="s">
        <v>78</v>
      </c>
      <c r="K140" t="s">
        <v>101</v>
      </c>
      <c r="L140" s="31">
        <v>44441</v>
      </c>
      <c r="O140" t="s">
        <v>174</v>
      </c>
    </row>
    <row r="141" spans="1:18" x14ac:dyDescent="0.25">
      <c r="A141" t="s">
        <v>410</v>
      </c>
      <c r="B141" t="s">
        <v>411</v>
      </c>
      <c r="C141" t="s">
        <v>8</v>
      </c>
      <c r="D141" t="s">
        <v>29</v>
      </c>
      <c r="E141" s="37">
        <v>40408</v>
      </c>
      <c r="F141" t="s">
        <v>173</v>
      </c>
      <c r="G141" t="s">
        <v>21</v>
      </c>
      <c r="H141" t="s">
        <v>82</v>
      </c>
      <c r="I141" t="s">
        <v>83</v>
      </c>
      <c r="J141" t="s">
        <v>79</v>
      </c>
      <c r="L141" s="31">
        <v>44441</v>
      </c>
      <c r="O141" t="s">
        <v>174</v>
      </c>
    </row>
    <row r="142" spans="1:18" x14ac:dyDescent="0.25">
      <c r="A142" t="s">
        <v>412</v>
      </c>
      <c r="B142" t="s">
        <v>250</v>
      </c>
      <c r="C142" t="s">
        <v>8</v>
      </c>
      <c r="D142" t="s">
        <v>29</v>
      </c>
      <c r="E142" s="37">
        <v>39982</v>
      </c>
      <c r="F142" t="s">
        <v>177</v>
      </c>
      <c r="G142" t="s">
        <v>18</v>
      </c>
      <c r="H142" t="s">
        <v>77</v>
      </c>
      <c r="I142" t="s">
        <v>78</v>
      </c>
      <c r="J142" t="s">
        <v>79</v>
      </c>
      <c r="L142" s="31">
        <v>44441</v>
      </c>
      <c r="O142" t="s">
        <v>174</v>
      </c>
    </row>
    <row r="143" spans="1:18" x14ac:dyDescent="0.25">
      <c r="A143" t="s">
        <v>413</v>
      </c>
      <c r="B143" t="s">
        <v>28</v>
      </c>
      <c r="C143" t="s">
        <v>80</v>
      </c>
      <c r="D143" t="s">
        <v>29</v>
      </c>
      <c r="E143" s="37">
        <v>40317</v>
      </c>
      <c r="F143" t="s">
        <v>173</v>
      </c>
      <c r="G143" t="s">
        <v>17</v>
      </c>
      <c r="H143" t="s">
        <v>77</v>
      </c>
      <c r="I143" t="s">
        <v>78</v>
      </c>
      <c r="J143" t="s">
        <v>79</v>
      </c>
      <c r="L143" s="31">
        <v>44441</v>
      </c>
      <c r="M143" t="s">
        <v>201</v>
      </c>
      <c r="N143" t="s">
        <v>202</v>
      </c>
      <c r="O143" t="s">
        <v>174</v>
      </c>
    </row>
    <row r="144" spans="1:18" x14ac:dyDescent="0.25">
      <c r="A144" t="s">
        <v>414</v>
      </c>
      <c r="B144" t="s">
        <v>415</v>
      </c>
      <c r="C144" t="s">
        <v>80</v>
      </c>
      <c r="D144" t="s">
        <v>29</v>
      </c>
      <c r="E144" s="37">
        <v>40558</v>
      </c>
      <c r="F144" t="s">
        <v>173</v>
      </c>
      <c r="G144" t="s">
        <v>184</v>
      </c>
      <c r="H144" t="s">
        <v>77</v>
      </c>
      <c r="I144" t="s">
        <v>78</v>
      </c>
      <c r="L144" s="31">
        <v>44441</v>
      </c>
      <c r="M144" t="s">
        <v>201</v>
      </c>
      <c r="N144" t="s">
        <v>202</v>
      </c>
      <c r="O144" t="s">
        <v>174</v>
      </c>
    </row>
    <row r="145" spans="1:18" x14ac:dyDescent="0.25">
      <c r="A145" t="s">
        <v>416</v>
      </c>
      <c r="B145" t="s">
        <v>417</v>
      </c>
      <c r="C145" t="s">
        <v>8</v>
      </c>
      <c r="D145" t="s">
        <v>29</v>
      </c>
      <c r="E145" s="37">
        <v>40443</v>
      </c>
      <c r="F145" t="s">
        <v>173</v>
      </c>
      <c r="G145" t="s">
        <v>22</v>
      </c>
      <c r="H145" t="s">
        <v>82</v>
      </c>
      <c r="I145" t="s">
        <v>83</v>
      </c>
      <c r="L145" s="31">
        <v>44441</v>
      </c>
      <c r="M145" t="s">
        <v>178</v>
      </c>
      <c r="O145" t="s">
        <v>174</v>
      </c>
      <c r="R145" t="s">
        <v>89</v>
      </c>
    </row>
    <row r="146" spans="1:18" x14ac:dyDescent="0.25">
      <c r="A146" t="s">
        <v>418</v>
      </c>
      <c r="B146" t="s">
        <v>419</v>
      </c>
      <c r="C146" t="s">
        <v>80</v>
      </c>
      <c r="D146" t="s">
        <v>29</v>
      </c>
      <c r="E146" s="37">
        <v>40456</v>
      </c>
      <c r="F146" t="s">
        <v>173</v>
      </c>
      <c r="G146" t="s">
        <v>22</v>
      </c>
      <c r="H146" t="s">
        <v>82</v>
      </c>
      <c r="I146" t="s">
        <v>83</v>
      </c>
      <c r="J146" t="s">
        <v>79</v>
      </c>
      <c r="K146" t="s">
        <v>272</v>
      </c>
      <c r="L146" s="31">
        <v>44441</v>
      </c>
      <c r="M146" t="s">
        <v>178</v>
      </c>
      <c r="O146" t="s">
        <v>174</v>
      </c>
    </row>
    <row r="147" spans="1:18" x14ac:dyDescent="0.25">
      <c r="A147" t="s">
        <v>420</v>
      </c>
      <c r="B147" t="s">
        <v>421</v>
      </c>
      <c r="C147" t="s">
        <v>8</v>
      </c>
      <c r="D147" t="s">
        <v>29</v>
      </c>
      <c r="E147" s="37">
        <v>40198</v>
      </c>
      <c r="F147" t="s">
        <v>177</v>
      </c>
      <c r="G147" t="s">
        <v>21</v>
      </c>
      <c r="H147" t="s">
        <v>82</v>
      </c>
      <c r="I147" t="s">
        <v>83</v>
      </c>
      <c r="L147" s="31">
        <v>44441</v>
      </c>
      <c r="M147" t="s">
        <v>178</v>
      </c>
      <c r="O147" t="s">
        <v>174</v>
      </c>
      <c r="R147" t="s">
        <v>89</v>
      </c>
    </row>
    <row r="148" spans="1:18" x14ac:dyDescent="0.25">
      <c r="A148" t="s">
        <v>422</v>
      </c>
      <c r="B148" t="s">
        <v>114</v>
      </c>
      <c r="C148" t="s">
        <v>8</v>
      </c>
      <c r="D148" t="s">
        <v>29</v>
      </c>
      <c r="E148" s="37">
        <v>40306</v>
      </c>
      <c r="F148" t="s">
        <v>173</v>
      </c>
      <c r="G148" t="s">
        <v>184</v>
      </c>
      <c r="H148" t="s">
        <v>77</v>
      </c>
      <c r="I148" t="s">
        <v>78</v>
      </c>
      <c r="L148" s="31">
        <v>44441</v>
      </c>
      <c r="O148" t="s">
        <v>174</v>
      </c>
    </row>
    <row r="149" spans="1:18" x14ac:dyDescent="0.25">
      <c r="A149" t="s">
        <v>423</v>
      </c>
      <c r="B149" t="s">
        <v>121</v>
      </c>
      <c r="C149" t="s">
        <v>80</v>
      </c>
      <c r="D149" t="s">
        <v>29</v>
      </c>
      <c r="E149" s="37">
        <v>40420</v>
      </c>
      <c r="F149" t="s">
        <v>173</v>
      </c>
      <c r="G149" t="s">
        <v>21</v>
      </c>
      <c r="H149" t="s">
        <v>82</v>
      </c>
      <c r="I149" t="s">
        <v>83</v>
      </c>
      <c r="K149" t="s">
        <v>275</v>
      </c>
      <c r="L149" s="31">
        <v>44441</v>
      </c>
      <c r="O149" t="s">
        <v>174</v>
      </c>
    </row>
    <row r="150" spans="1:18" x14ac:dyDescent="0.25">
      <c r="A150" t="s">
        <v>424</v>
      </c>
      <c r="B150" t="s">
        <v>107</v>
      </c>
      <c r="C150" t="s">
        <v>8</v>
      </c>
      <c r="D150" t="s">
        <v>29</v>
      </c>
      <c r="E150" s="37">
        <v>40512</v>
      </c>
      <c r="F150" t="s">
        <v>173</v>
      </c>
      <c r="G150" t="s">
        <v>21</v>
      </c>
      <c r="H150" t="s">
        <v>82</v>
      </c>
      <c r="I150" t="s">
        <v>83</v>
      </c>
      <c r="J150" t="s">
        <v>79</v>
      </c>
      <c r="L150" s="31">
        <v>44441</v>
      </c>
      <c r="N150" t="s">
        <v>215</v>
      </c>
      <c r="O150" t="s">
        <v>174</v>
      </c>
    </row>
    <row r="151" spans="1:18" x14ac:dyDescent="0.25">
      <c r="A151" t="s">
        <v>425</v>
      </c>
      <c r="B151" t="s">
        <v>426</v>
      </c>
      <c r="C151" t="s">
        <v>80</v>
      </c>
      <c r="D151" t="s">
        <v>29</v>
      </c>
      <c r="E151" s="37">
        <v>40489</v>
      </c>
      <c r="F151" t="s">
        <v>173</v>
      </c>
      <c r="G151" t="s">
        <v>184</v>
      </c>
      <c r="H151" t="s">
        <v>77</v>
      </c>
      <c r="I151" t="s">
        <v>78</v>
      </c>
      <c r="L151" s="31">
        <v>44441</v>
      </c>
      <c r="O151" t="s">
        <v>174</v>
      </c>
    </row>
    <row r="152" spans="1:18" x14ac:dyDescent="0.25">
      <c r="A152" t="s">
        <v>427</v>
      </c>
      <c r="B152" t="s">
        <v>428</v>
      </c>
      <c r="C152" t="s">
        <v>8</v>
      </c>
      <c r="D152" t="s">
        <v>29</v>
      </c>
      <c r="E152" s="37">
        <v>40432</v>
      </c>
      <c r="F152" t="s">
        <v>173</v>
      </c>
      <c r="G152" t="s">
        <v>23</v>
      </c>
      <c r="H152" t="s">
        <v>77</v>
      </c>
      <c r="I152" t="s">
        <v>78</v>
      </c>
      <c r="L152" s="31">
        <v>44441</v>
      </c>
      <c r="M152" t="s">
        <v>178</v>
      </c>
      <c r="O152" t="s">
        <v>174</v>
      </c>
    </row>
    <row r="153" spans="1:18" x14ac:dyDescent="0.25">
      <c r="A153" t="s">
        <v>429</v>
      </c>
      <c r="B153" t="s">
        <v>430</v>
      </c>
      <c r="C153" t="s">
        <v>80</v>
      </c>
      <c r="D153" t="s">
        <v>29</v>
      </c>
      <c r="E153" s="37">
        <v>40399</v>
      </c>
      <c r="F153" t="s">
        <v>173</v>
      </c>
      <c r="G153" t="s">
        <v>37</v>
      </c>
      <c r="H153" t="s">
        <v>77</v>
      </c>
      <c r="I153" t="s">
        <v>78</v>
      </c>
      <c r="L153" s="31">
        <v>44441</v>
      </c>
      <c r="O153" t="s">
        <v>174</v>
      </c>
    </row>
    <row r="154" spans="1:18" x14ac:dyDescent="0.25">
      <c r="A154" t="s">
        <v>431</v>
      </c>
      <c r="B154" t="s">
        <v>341</v>
      </c>
      <c r="C154" t="s">
        <v>80</v>
      </c>
      <c r="D154" t="s">
        <v>29</v>
      </c>
      <c r="E154" s="37">
        <v>40362</v>
      </c>
      <c r="F154" t="s">
        <v>173</v>
      </c>
      <c r="G154" t="s">
        <v>37</v>
      </c>
      <c r="H154" t="s">
        <v>77</v>
      </c>
      <c r="I154" t="s">
        <v>78</v>
      </c>
      <c r="L154" s="31">
        <v>44805</v>
      </c>
      <c r="M154" t="s">
        <v>178</v>
      </c>
      <c r="O154" t="s">
        <v>174</v>
      </c>
    </row>
    <row r="155" spans="1:18" x14ac:dyDescent="0.25">
      <c r="A155" t="s">
        <v>432</v>
      </c>
      <c r="B155" t="s">
        <v>19</v>
      </c>
      <c r="C155" t="s">
        <v>8</v>
      </c>
      <c r="D155" t="s">
        <v>29</v>
      </c>
      <c r="E155" s="37">
        <v>40470</v>
      </c>
      <c r="F155" t="s">
        <v>173</v>
      </c>
      <c r="G155" t="s">
        <v>23</v>
      </c>
      <c r="H155" t="s">
        <v>77</v>
      </c>
      <c r="I155" t="s">
        <v>78</v>
      </c>
      <c r="K155" t="s">
        <v>275</v>
      </c>
      <c r="L155" s="31">
        <v>44441</v>
      </c>
      <c r="O155" t="s">
        <v>174</v>
      </c>
    </row>
    <row r="156" spans="1:18" x14ac:dyDescent="0.25">
      <c r="A156" t="s">
        <v>432</v>
      </c>
      <c r="B156" t="s">
        <v>433</v>
      </c>
      <c r="C156" t="s">
        <v>8</v>
      </c>
      <c r="D156" t="s">
        <v>29</v>
      </c>
      <c r="E156" s="37">
        <v>40189</v>
      </c>
      <c r="F156" t="s">
        <v>177</v>
      </c>
      <c r="G156" t="s">
        <v>37</v>
      </c>
      <c r="H156" t="s">
        <v>77</v>
      </c>
      <c r="I156" t="s">
        <v>78</v>
      </c>
      <c r="L156" s="31">
        <v>44441</v>
      </c>
      <c r="O156" t="s">
        <v>174</v>
      </c>
    </row>
    <row r="157" spans="1:18" x14ac:dyDescent="0.25">
      <c r="A157" t="s">
        <v>434</v>
      </c>
      <c r="B157" t="s">
        <v>435</v>
      </c>
      <c r="C157" t="s">
        <v>8</v>
      </c>
      <c r="D157" t="s">
        <v>29</v>
      </c>
      <c r="E157" s="37">
        <v>40469</v>
      </c>
      <c r="F157" t="s">
        <v>173</v>
      </c>
      <c r="G157" t="s">
        <v>184</v>
      </c>
      <c r="H157" t="s">
        <v>77</v>
      </c>
      <c r="I157" t="s">
        <v>78</v>
      </c>
      <c r="L157" s="31">
        <v>44441</v>
      </c>
      <c r="O157" t="s">
        <v>174</v>
      </c>
    </row>
    <row r="158" spans="1:18" x14ac:dyDescent="0.25">
      <c r="A158" t="s">
        <v>131</v>
      </c>
      <c r="B158" t="s">
        <v>436</v>
      </c>
      <c r="C158" t="s">
        <v>80</v>
      </c>
      <c r="D158" t="s">
        <v>29</v>
      </c>
      <c r="E158" s="37">
        <v>40201</v>
      </c>
      <c r="F158" t="s">
        <v>177</v>
      </c>
      <c r="G158" t="s">
        <v>22</v>
      </c>
      <c r="H158" t="s">
        <v>77</v>
      </c>
      <c r="I158" t="s">
        <v>92</v>
      </c>
      <c r="J158" t="s">
        <v>79</v>
      </c>
      <c r="L158" s="31">
        <v>44441</v>
      </c>
      <c r="O158" t="s">
        <v>174</v>
      </c>
    </row>
    <row r="159" spans="1:18" x14ac:dyDescent="0.25">
      <c r="A159" t="s">
        <v>437</v>
      </c>
      <c r="B159" t="s">
        <v>438</v>
      </c>
      <c r="C159" t="s">
        <v>80</v>
      </c>
      <c r="D159" t="s">
        <v>29</v>
      </c>
      <c r="E159" s="37">
        <v>40442</v>
      </c>
      <c r="F159" t="s">
        <v>173</v>
      </c>
      <c r="G159" t="s">
        <v>23</v>
      </c>
      <c r="H159" t="s">
        <v>77</v>
      </c>
      <c r="I159" t="s">
        <v>78</v>
      </c>
      <c r="L159" s="31">
        <v>44441</v>
      </c>
      <c r="M159" t="s">
        <v>178</v>
      </c>
      <c r="O159" t="s">
        <v>174</v>
      </c>
      <c r="R159" t="s">
        <v>89</v>
      </c>
    </row>
    <row r="160" spans="1:18" x14ac:dyDescent="0.25">
      <c r="A160" t="s">
        <v>439</v>
      </c>
      <c r="B160" t="s">
        <v>440</v>
      </c>
      <c r="C160" t="s">
        <v>8</v>
      </c>
      <c r="D160" t="s">
        <v>29</v>
      </c>
      <c r="E160" s="37">
        <v>40370</v>
      </c>
      <c r="F160" t="s">
        <v>173</v>
      </c>
      <c r="G160" t="s">
        <v>88</v>
      </c>
      <c r="H160" t="s">
        <v>77</v>
      </c>
      <c r="I160" t="s">
        <v>78</v>
      </c>
      <c r="L160" s="31">
        <v>44441</v>
      </c>
      <c r="O160" t="s">
        <v>174</v>
      </c>
    </row>
    <row r="161" spans="1:18" x14ac:dyDescent="0.25">
      <c r="A161" t="s">
        <v>133</v>
      </c>
      <c r="B161" t="s">
        <v>441</v>
      </c>
      <c r="C161" t="s">
        <v>80</v>
      </c>
      <c r="D161" t="s">
        <v>29</v>
      </c>
      <c r="E161" s="37">
        <v>40444</v>
      </c>
      <c r="F161" t="s">
        <v>173</v>
      </c>
      <c r="G161" t="s">
        <v>18</v>
      </c>
      <c r="H161" t="s">
        <v>77</v>
      </c>
      <c r="I161" t="s">
        <v>78</v>
      </c>
      <c r="J161" t="s">
        <v>79</v>
      </c>
      <c r="L161" s="31">
        <v>44441</v>
      </c>
      <c r="O161" t="s">
        <v>174</v>
      </c>
    </row>
    <row r="162" spans="1:18" x14ac:dyDescent="0.25">
      <c r="A162" t="s">
        <v>442</v>
      </c>
      <c r="B162" t="s">
        <v>443</v>
      </c>
      <c r="C162" t="s">
        <v>8</v>
      </c>
      <c r="D162" t="s">
        <v>29</v>
      </c>
      <c r="E162" s="37">
        <v>40523</v>
      </c>
      <c r="F162" t="s">
        <v>173</v>
      </c>
      <c r="G162" t="s">
        <v>23</v>
      </c>
      <c r="H162" t="s">
        <v>77</v>
      </c>
      <c r="I162" t="s">
        <v>78</v>
      </c>
      <c r="L162" s="31">
        <v>44441</v>
      </c>
      <c r="O162" t="s">
        <v>174</v>
      </c>
    </row>
    <row r="163" spans="1:18" x14ac:dyDescent="0.25">
      <c r="A163" t="s">
        <v>444</v>
      </c>
      <c r="B163" t="s">
        <v>15</v>
      </c>
      <c r="C163" t="s">
        <v>80</v>
      </c>
      <c r="D163" t="s">
        <v>29</v>
      </c>
      <c r="E163" s="37">
        <v>40509</v>
      </c>
      <c r="F163" t="s">
        <v>173</v>
      </c>
      <c r="G163" t="s">
        <v>17</v>
      </c>
      <c r="H163" t="s">
        <v>77</v>
      </c>
      <c r="I163" t="s">
        <v>92</v>
      </c>
      <c r="L163" s="31">
        <v>44441</v>
      </c>
      <c r="M163" t="s">
        <v>178</v>
      </c>
      <c r="O163" t="s">
        <v>174</v>
      </c>
    </row>
    <row r="164" spans="1:18" x14ac:dyDescent="0.25">
      <c r="A164" t="s">
        <v>445</v>
      </c>
      <c r="B164" t="s">
        <v>299</v>
      </c>
      <c r="C164" t="s">
        <v>80</v>
      </c>
      <c r="D164" t="s">
        <v>29</v>
      </c>
      <c r="E164" s="37">
        <v>40377</v>
      </c>
      <c r="F164" t="s">
        <v>173</v>
      </c>
      <c r="G164" t="s">
        <v>22</v>
      </c>
      <c r="H164" t="s">
        <v>77</v>
      </c>
      <c r="I164" t="s">
        <v>92</v>
      </c>
      <c r="J164" t="s">
        <v>79</v>
      </c>
      <c r="L164" s="31">
        <v>44441</v>
      </c>
      <c r="O164" t="s">
        <v>174</v>
      </c>
    </row>
    <row r="165" spans="1:18" x14ac:dyDescent="0.25">
      <c r="A165" t="s">
        <v>446</v>
      </c>
      <c r="B165" t="s">
        <v>135</v>
      </c>
      <c r="C165" t="s">
        <v>8</v>
      </c>
      <c r="D165" t="s">
        <v>29</v>
      </c>
      <c r="E165" s="37">
        <v>40210</v>
      </c>
      <c r="F165" t="s">
        <v>177</v>
      </c>
      <c r="G165" t="s">
        <v>37</v>
      </c>
      <c r="H165" t="s">
        <v>77</v>
      </c>
      <c r="I165" t="s">
        <v>78</v>
      </c>
      <c r="L165" s="31">
        <v>44441</v>
      </c>
      <c r="O165" t="s">
        <v>174</v>
      </c>
    </row>
    <row r="166" spans="1:18" x14ac:dyDescent="0.25">
      <c r="A166" t="s">
        <v>447</v>
      </c>
      <c r="B166" t="s">
        <v>448</v>
      </c>
      <c r="C166" t="s">
        <v>8</v>
      </c>
      <c r="D166" t="s">
        <v>29</v>
      </c>
      <c r="E166" s="37">
        <v>40246</v>
      </c>
      <c r="F166" t="s">
        <v>177</v>
      </c>
      <c r="G166" t="s">
        <v>18</v>
      </c>
      <c r="H166" t="s">
        <v>77</v>
      </c>
      <c r="I166" t="s">
        <v>78</v>
      </c>
      <c r="J166" t="s">
        <v>79</v>
      </c>
      <c r="L166" s="31">
        <v>44441</v>
      </c>
      <c r="M166" t="s">
        <v>178</v>
      </c>
      <c r="O166" t="s">
        <v>174</v>
      </c>
    </row>
    <row r="167" spans="1:18" x14ac:dyDescent="0.25">
      <c r="A167" t="s">
        <v>449</v>
      </c>
      <c r="B167" t="s">
        <v>134</v>
      </c>
      <c r="C167" t="s">
        <v>8</v>
      </c>
      <c r="D167" t="s">
        <v>29</v>
      </c>
      <c r="E167" s="37">
        <v>40304</v>
      </c>
      <c r="F167" t="s">
        <v>173</v>
      </c>
      <c r="G167" t="s">
        <v>23</v>
      </c>
      <c r="H167" t="s">
        <v>77</v>
      </c>
      <c r="I167" t="s">
        <v>78</v>
      </c>
      <c r="L167" s="31">
        <v>44441</v>
      </c>
      <c r="N167" t="s">
        <v>215</v>
      </c>
      <c r="O167" t="s">
        <v>174</v>
      </c>
    </row>
    <row r="168" spans="1:18" x14ac:dyDescent="0.25">
      <c r="A168" t="s">
        <v>450</v>
      </c>
      <c r="B168" t="s">
        <v>91</v>
      </c>
      <c r="C168" t="s">
        <v>80</v>
      </c>
      <c r="D168" t="s">
        <v>29</v>
      </c>
      <c r="E168" s="37">
        <v>40418</v>
      </c>
      <c r="F168" t="s">
        <v>173</v>
      </c>
      <c r="G168" t="s">
        <v>17</v>
      </c>
      <c r="H168" t="s">
        <v>77</v>
      </c>
      <c r="I168" t="s">
        <v>92</v>
      </c>
      <c r="L168" s="31">
        <v>44441</v>
      </c>
      <c r="M168" t="s">
        <v>178</v>
      </c>
      <c r="O168" t="s">
        <v>174</v>
      </c>
    </row>
    <row r="169" spans="1:18" x14ac:dyDescent="0.25">
      <c r="A169" t="s">
        <v>451</v>
      </c>
      <c r="B169" t="s">
        <v>299</v>
      </c>
      <c r="C169" t="s">
        <v>80</v>
      </c>
      <c r="D169" t="s">
        <v>29</v>
      </c>
      <c r="E169" s="37">
        <v>40197</v>
      </c>
      <c r="F169" t="s">
        <v>177</v>
      </c>
      <c r="G169" t="s">
        <v>22</v>
      </c>
      <c r="H169" t="s">
        <v>82</v>
      </c>
      <c r="I169" t="s">
        <v>83</v>
      </c>
      <c r="J169" t="s">
        <v>79</v>
      </c>
      <c r="K169" t="s">
        <v>272</v>
      </c>
      <c r="L169" s="31">
        <v>44441</v>
      </c>
      <c r="O169" t="s">
        <v>174</v>
      </c>
    </row>
    <row r="170" spans="1:18" x14ac:dyDescent="0.25">
      <c r="A170" t="s">
        <v>452</v>
      </c>
      <c r="B170" t="s">
        <v>34</v>
      </c>
      <c r="C170" t="s">
        <v>80</v>
      </c>
      <c r="D170" t="s">
        <v>29</v>
      </c>
      <c r="E170" s="37">
        <v>40376</v>
      </c>
      <c r="F170" t="s">
        <v>173</v>
      </c>
      <c r="G170" t="s">
        <v>16</v>
      </c>
      <c r="H170" t="s">
        <v>77</v>
      </c>
      <c r="I170" t="s">
        <v>92</v>
      </c>
      <c r="L170" s="31">
        <v>44441</v>
      </c>
      <c r="O170" t="s">
        <v>174</v>
      </c>
    </row>
    <row r="171" spans="1:18" x14ac:dyDescent="0.25">
      <c r="A171" t="s">
        <v>453</v>
      </c>
      <c r="B171" t="s">
        <v>93</v>
      </c>
      <c r="C171" t="s">
        <v>80</v>
      </c>
      <c r="D171" t="s">
        <v>29</v>
      </c>
      <c r="E171" s="37">
        <v>40344</v>
      </c>
      <c r="F171" t="s">
        <v>173</v>
      </c>
      <c r="G171" t="s">
        <v>23</v>
      </c>
      <c r="H171" t="s">
        <v>77</v>
      </c>
      <c r="I171" t="s">
        <v>78</v>
      </c>
      <c r="L171" s="31">
        <v>44805</v>
      </c>
      <c r="M171" t="s">
        <v>178</v>
      </c>
      <c r="N171" t="s">
        <v>181</v>
      </c>
      <c r="O171" t="s">
        <v>174</v>
      </c>
    </row>
    <row r="172" spans="1:18" x14ac:dyDescent="0.25">
      <c r="A172" t="s">
        <v>454</v>
      </c>
      <c r="B172" t="s">
        <v>93</v>
      </c>
      <c r="C172" t="s">
        <v>80</v>
      </c>
      <c r="D172" t="s">
        <v>29</v>
      </c>
      <c r="E172" s="37">
        <v>40371</v>
      </c>
      <c r="F172" t="s">
        <v>173</v>
      </c>
      <c r="G172" t="s">
        <v>88</v>
      </c>
      <c r="H172" t="s">
        <v>77</v>
      </c>
      <c r="I172" t="s">
        <v>78</v>
      </c>
      <c r="L172" s="31">
        <v>44441</v>
      </c>
      <c r="M172" t="s">
        <v>178</v>
      </c>
      <c r="N172" t="s">
        <v>215</v>
      </c>
      <c r="O172" t="s">
        <v>174</v>
      </c>
    </row>
    <row r="173" spans="1:18" x14ac:dyDescent="0.25">
      <c r="A173" t="s">
        <v>455</v>
      </c>
      <c r="B173" t="s">
        <v>456</v>
      </c>
      <c r="C173" t="s">
        <v>8</v>
      </c>
      <c r="D173" t="s">
        <v>29</v>
      </c>
      <c r="E173" s="37">
        <v>40492</v>
      </c>
      <c r="F173" t="s">
        <v>173</v>
      </c>
      <c r="G173" t="s">
        <v>18</v>
      </c>
      <c r="H173" t="s">
        <v>77</v>
      </c>
      <c r="I173" t="s">
        <v>78</v>
      </c>
      <c r="J173" t="s">
        <v>79</v>
      </c>
      <c r="L173" s="31">
        <v>44441</v>
      </c>
      <c r="O173" t="s">
        <v>174</v>
      </c>
    </row>
    <row r="174" spans="1:18" x14ac:dyDescent="0.25">
      <c r="A174" t="s">
        <v>457</v>
      </c>
      <c r="B174" t="s">
        <v>299</v>
      </c>
      <c r="C174" t="s">
        <v>80</v>
      </c>
      <c r="D174" t="s">
        <v>29</v>
      </c>
      <c r="E174" s="37">
        <v>40286</v>
      </c>
      <c r="F174" t="s">
        <v>173</v>
      </c>
      <c r="G174" t="s">
        <v>23</v>
      </c>
      <c r="H174" t="s">
        <v>77</v>
      </c>
      <c r="I174" t="s">
        <v>78</v>
      </c>
      <c r="L174" s="31">
        <v>44441</v>
      </c>
      <c r="O174" t="s">
        <v>174</v>
      </c>
    </row>
    <row r="175" spans="1:18" x14ac:dyDescent="0.25">
      <c r="A175" t="s">
        <v>458</v>
      </c>
      <c r="B175" t="s">
        <v>459</v>
      </c>
      <c r="C175" t="s">
        <v>80</v>
      </c>
      <c r="D175" t="s">
        <v>29</v>
      </c>
      <c r="E175" s="37">
        <v>40375</v>
      </c>
      <c r="F175" t="s">
        <v>173</v>
      </c>
      <c r="G175" t="s">
        <v>17</v>
      </c>
      <c r="H175" t="s">
        <v>77</v>
      </c>
      <c r="I175" t="s">
        <v>78</v>
      </c>
      <c r="J175" t="s">
        <v>79</v>
      </c>
      <c r="L175" s="31">
        <v>44441</v>
      </c>
      <c r="O175" t="s">
        <v>174</v>
      </c>
      <c r="R175" t="s">
        <v>89</v>
      </c>
    </row>
    <row r="176" spans="1:18" x14ac:dyDescent="0.25">
      <c r="A176" t="s">
        <v>137</v>
      </c>
      <c r="B176" t="s">
        <v>460</v>
      </c>
      <c r="C176" t="s">
        <v>8</v>
      </c>
      <c r="D176" t="s">
        <v>29</v>
      </c>
      <c r="E176" s="37">
        <v>40328</v>
      </c>
      <c r="F176" t="s">
        <v>173</v>
      </c>
      <c r="G176" t="s">
        <v>18</v>
      </c>
      <c r="H176" t="s">
        <v>77</v>
      </c>
      <c r="I176" t="s">
        <v>78</v>
      </c>
      <c r="J176" t="s">
        <v>79</v>
      </c>
      <c r="L176" s="31">
        <v>44441</v>
      </c>
      <c r="M176" t="s">
        <v>178</v>
      </c>
      <c r="O176" t="s">
        <v>174</v>
      </c>
    </row>
    <row r="177" spans="1:18" x14ac:dyDescent="0.25">
      <c r="A177" t="s">
        <v>461</v>
      </c>
      <c r="B177" t="s">
        <v>150</v>
      </c>
      <c r="C177" t="s">
        <v>8</v>
      </c>
      <c r="D177" t="s">
        <v>29</v>
      </c>
      <c r="E177" s="37">
        <v>40530</v>
      </c>
      <c r="F177" t="s">
        <v>173</v>
      </c>
      <c r="G177" t="s">
        <v>17</v>
      </c>
      <c r="H177" t="s">
        <v>77</v>
      </c>
      <c r="I177" t="s">
        <v>92</v>
      </c>
      <c r="L177" s="31">
        <v>44441</v>
      </c>
      <c r="M177" t="s">
        <v>178</v>
      </c>
      <c r="O177" t="s">
        <v>174</v>
      </c>
    </row>
    <row r="178" spans="1:18" x14ac:dyDescent="0.25">
      <c r="A178" t="s">
        <v>462</v>
      </c>
      <c r="B178" t="s">
        <v>463</v>
      </c>
      <c r="C178" t="s">
        <v>80</v>
      </c>
      <c r="D178" t="s">
        <v>29</v>
      </c>
      <c r="E178" s="37">
        <v>40338</v>
      </c>
      <c r="F178" t="s">
        <v>173</v>
      </c>
      <c r="G178" t="s">
        <v>23</v>
      </c>
      <c r="H178" t="s">
        <v>77</v>
      </c>
      <c r="I178" t="s">
        <v>78</v>
      </c>
      <c r="K178" t="s">
        <v>272</v>
      </c>
      <c r="L178" s="31">
        <v>44441</v>
      </c>
      <c r="M178" t="s">
        <v>201</v>
      </c>
      <c r="N178" t="s">
        <v>464</v>
      </c>
      <c r="O178" t="s">
        <v>174</v>
      </c>
    </row>
    <row r="179" spans="1:18" x14ac:dyDescent="0.25">
      <c r="A179" t="s">
        <v>465</v>
      </c>
      <c r="B179" t="s">
        <v>35</v>
      </c>
      <c r="C179" t="s">
        <v>80</v>
      </c>
      <c r="D179" t="s">
        <v>29</v>
      </c>
      <c r="E179" s="37">
        <v>40520</v>
      </c>
      <c r="F179" t="s">
        <v>173</v>
      </c>
      <c r="G179" t="s">
        <v>22</v>
      </c>
      <c r="H179" t="s">
        <v>82</v>
      </c>
      <c r="I179" t="s">
        <v>83</v>
      </c>
      <c r="J179" t="s">
        <v>79</v>
      </c>
      <c r="L179" s="31">
        <v>44441</v>
      </c>
      <c r="O179" t="s">
        <v>174</v>
      </c>
    </row>
    <row r="180" spans="1:18" x14ac:dyDescent="0.25">
      <c r="A180" t="s">
        <v>466</v>
      </c>
      <c r="B180" t="s">
        <v>111</v>
      </c>
      <c r="C180" t="s">
        <v>8</v>
      </c>
      <c r="D180" t="s">
        <v>29</v>
      </c>
      <c r="E180" s="37">
        <v>40378</v>
      </c>
      <c r="F180" t="s">
        <v>173</v>
      </c>
      <c r="G180" t="s">
        <v>16</v>
      </c>
      <c r="H180" t="s">
        <v>77</v>
      </c>
      <c r="I180" t="s">
        <v>92</v>
      </c>
      <c r="K180" t="s">
        <v>101</v>
      </c>
      <c r="L180" s="31">
        <v>44441</v>
      </c>
      <c r="O180" t="s">
        <v>174</v>
      </c>
      <c r="R180" t="s">
        <v>89</v>
      </c>
    </row>
    <row r="181" spans="1:18" x14ac:dyDescent="0.25">
      <c r="A181" t="s">
        <v>467</v>
      </c>
      <c r="B181" t="s">
        <v>241</v>
      </c>
      <c r="C181" t="s">
        <v>80</v>
      </c>
      <c r="D181" t="s">
        <v>29</v>
      </c>
      <c r="E181" s="37">
        <v>40372</v>
      </c>
      <c r="F181" t="s">
        <v>173</v>
      </c>
      <c r="G181" t="s">
        <v>22</v>
      </c>
      <c r="H181" t="s">
        <v>77</v>
      </c>
      <c r="I181" t="s">
        <v>92</v>
      </c>
      <c r="J181" t="s">
        <v>79</v>
      </c>
      <c r="L181" s="31">
        <v>44441</v>
      </c>
      <c r="O181" t="s">
        <v>174</v>
      </c>
    </row>
    <row r="182" spans="1:18" x14ac:dyDescent="0.25">
      <c r="A182" t="s">
        <v>468</v>
      </c>
      <c r="B182" t="s">
        <v>301</v>
      </c>
      <c r="C182" t="s">
        <v>8</v>
      </c>
      <c r="D182" t="s">
        <v>29</v>
      </c>
      <c r="E182" s="37">
        <v>40289</v>
      </c>
      <c r="F182" t="s">
        <v>173</v>
      </c>
      <c r="G182" t="s">
        <v>21</v>
      </c>
      <c r="H182" t="s">
        <v>82</v>
      </c>
      <c r="I182" t="s">
        <v>83</v>
      </c>
      <c r="J182" t="s">
        <v>79</v>
      </c>
      <c r="L182" s="31">
        <v>44441</v>
      </c>
      <c r="O182" t="s">
        <v>174</v>
      </c>
    </row>
    <row r="183" spans="1:18" x14ac:dyDescent="0.25">
      <c r="A183" t="s">
        <v>469</v>
      </c>
      <c r="B183" t="s">
        <v>470</v>
      </c>
      <c r="C183" t="s">
        <v>8</v>
      </c>
      <c r="D183" t="s">
        <v>29</v>
      </c>
      <c r="E183" s="37">
        <v>40430</v>
      </c>
      <c r="F183" t="s">
        <v>173</v>
      </c>
      <c r="G183" t="s">
        <v>22</v>
      </c>
      <c r="H183" t="s">
        <v>77</v>
      </c>
      <c r="I183" t="s">
        <v>92</v>
      </c>
      <c r="J183" t="s">
        <v>79</v>
      </c>
      <c r="L183" s="31">
        <v>44441</v>
      </c>
      <c r="O183" t="s">
        <v>174</v>
      </c>
    </row>
    <row r="184" spans="1:18" x14ac:dyDescent="0.25">
      <c r="A184" t="s">
        <v>471</v>
      </c>
      <c r="B184" t="s">
        <v>472</v>
      </c>
      <c r="C184" t="s">
        <v>8</v>
      </c>
      <c r="D184" t="s">
        <v>29</v>
      </c>
      <c r="E184" s="37">
        <v>40340</v>
      </c>
      <c r="F184" t="s">
        <v>173</v>
      </c>
      <c r="G184" t="s">
        <v>17</v>
      </c>
      <c r="H184" t="s">
        <v>77</v>
      </c>
      <c r="I184" t="s">
        <v>78</v>
      </c>
      <c r="J184" t="s">
        <v>79</v>
      </c>
      <c r="L184" s="31">
        <v>44441</v>
      </c>
      <c r="M184" t="s">
        <v>178</v>
      </c>
      <c r="O184" t="s">
        <v>194</v>
      </c>
    </row>
    <row r="185" spans="1:18" x14ac:dyDescent="0.25">
      <c r="A185" t="s">
        <v>473</v>
      </c>
      <c r="B185" t="s">
        <v>474</v>
      </c>
      <c r="C185" t="s">
        <v>8</v>
      </c>
      <c r="D185" t="s">
        <v>29</v>
      </c>
      <c r="E185" s="37">
        <v>40474</v>
      </c>
      <c r="F185" t="s">
        <v>173</v>
      </c>
      <c r="G185" t="s">
        <v>18</v>
      </c>
      <c r="H185" t="s">
        <v>77</v>
      </c>
      <c r="I185" t="s">
        <v>78</v>
      </c>
      <c r="J185" t="s">
        <v>79</v>
      </c>
      <c r="L185" s="31">
        <v>44441</v>
      </c>
      <c r="M185" t="s">
        <v>178</v>
      </c>
      <c r="N185" t="s">
        <v>181</v>
      </c>
      <c r="O185" t="s">
        <v>174</v>
      </c>
    </row>
    <row r="186" spans="1:18" x14ac:dyDescent="0.25">
      <c r="A186" t="s">
        <v>475</v>
      </c>
      <c r="B186" t="s">
        <v>115</v>
      </c>
      <c r="C186" t="s">
        <v>8</v>
      </c>
      <c r="D186" t="s">
        <v>29</v>
      </c>
      <c r="E186" s="37">
        <v>40212</v>
      </c>
      <c r="F186" t="s">
        <v>177</v>
      </c>
      <c r="G186" t="s">
        <v>16</v>
      </c>
      <c r="H186" t="s">
        <v>77</v>
      </c>
      <c r="I186" t="s">
        <v>92</v>
      </c>
      <c r="L186" s="31">
        <v>44441</v>
      </c>
      <c r="O186" t="s">
        <v>174</v>
      </c>
    </row>
    <row r="187" spans="1:18" x14ac:dyDescent="0.25">
      <c r="A187" t="s">
        <v>476</v>
      </c>
      <c r="B187" t="s">
        <v>477</v>
      </c>
      <c r="C187" t="s">
        <v>8</v>
      </c>
      <c r="D187" t="s">
        <v>29</v>
      </c>
      <c r="E187" s="37">
        <v>40349</v>
      </c>
      <c r="F187" t="s">
        <v>173</v>
      </c>
      <c r="G187" t="s">
        <v>23</v>
      </c>
      <c r="H187" t="s">
        <v>77</v>
      </c>
      <c r="I187" t="s">
        <v>78</v>
      </c>
      <c r="L187" s="31">
        <v>44441</v>
      </c>
      <c r="O187" t="s">
        <v>174</v>
      </c>
    </row>
    <row r="188" spans="1:18" x14ac:dyDescent="0.25">
      <c r="A188" t="s">
        <v>478</v>
      </c>
      <c r="B188" t="s">
        <v>106</v>
      </c>
      <c r="C188" t="s">
        <v>80</v>
      </c>
      <c r="D188" t="s">
        <v>29</v>
      </c>
      <c r="E188" s="37">
        <v>40423</v>
      </c>
      <c r="F188" t="s">
        <v>173</v>
      </c>
      <c r="G188" t="s">
        <v>21</v>
      </c>
      <c r="H188" t="s">
        <v>82</v>
      </c>
      <c r="I188" t="s">
        <v>83</v>
      </c>
      <c r="L188" s="31">
        <v>44441</v>
      </c>
      <c r="O188" t="s">
        <v>174</v>
      </c>
    </row>
    <row r="189" spans="1:18" x14ac:dyDescent="0.25">
      <c r="A189" t="s">
        <v>479</v>
      </c>
      <c r="B189" t="s">
        <v>480</v>
      </c>
      <c r="C189" t="s">
        <v>80</v>
      </c>
      <c r="D189" t="s">
        <v>29</v>
      </c>
      <c r="E189" s="37">
        <v>40102</v>
      </c>
      <c r="F189" t="s">
        <v>177</v>
      </c>
      <c r="G189" t="s">
        <v>17</v>
      </c>
      <c r="H189" t="s">
        <v>77</v>
      </c>
      <c r="I189" t="s">
        <v>78</v>
      </c>
      <c r="L189" s="31">
        <v>44816</v>
      </c>
      <c r="O189" t="s">
        <v>174</v>
      </c>
    </row>
    <row r="190" spans="1:18" x14ac:dyDescent="0.25">
      <c r="A190" t="s">
        <v>481</v>
      </c>
      <c r="B190" t="s">
        <v>36</v>
      </c>
      <c r="C190" t="s">
        <v>8</v>
      </c>
      <c r="D190" t="s">
        <v>29</v>
      </c>
      <c r="E190" s="37">
        <v>40299</v>
      </c>
      <c r="F190" t="s">
        <v>173</v>
      </c>
      <c r="G190" t="s">
        <v>18</v>
      </c>
      <c r="H190" t="s">
        <v>77</v>
      </c>
      <c r="I190" t="s">
        <v>78</v>
      </c>
      <c r="J190" t="s">
        <v>79</v>
      </c>
      <c r="L190" s="31">
        <v>44441</v>
      </c>
      <c r="O190" t="s">
        <v>174</v>
      </c>
    </row>
    <row r="191" spans="1:18" x14ac:dyDescent="0.25">
      <c r="A191" t="s">
        <v>482</v>
      </c>
      <c r="B191" t="s">
        <v>91</v>
      </c>
      <c r="C191" t="s">
        <v>80</v>
      </c>
      <c r="D191" t="s">
        <v>29</v>
      </c>
      <c r="E191" s="37">
        <v>40191</v>
      </c>
      <c r="F191" t="s">
        <v>177</v>
      </c>
      <c r="G191" t="s">
        <v>18</v>
      </c>
      <c r="H191" t="s">
        <v>77</v>
      </c>
      <c r="I191" t="s">
        <v>78</v>
      </c>
      <c r="J191" t="s">
        <v>79</v>
      </c>
      <c r="L191" s="31">
        <v>44441</v>
      </c>
      <c r="M191" t="s">
        <v>178</v>
      </c>
      <c r="O191" t="s">
        <v>174</v>
      </c>
    </row>
    <row r="192" spans="1:18" x14ac:dyDescent="0.25">
      <c r="A192" t="s">
        <v>483</v>
      </c>
      <c r="B192" t="s">
        <v>484</v>
      </c>
      <c r="C192" t="s">
        <v>80</v>
      </c>
      <c r="D192" t="s">
        <v>29</v>
      </c>
      <c r="E192" s="37">
        <v>40211</v>
      </c>
      <c r="F192" t="s">
        <v>177</v>
      </c>
      <c r="G192" t="s">
        <v>88</v>
      </c>
      <c r="H192" t="s">
        <v>77</v>
      </c>
      <c r="I192" t="s">
        <v>78</v>
      </c>
      <c r="L192" s="31">
        <v>44441</v>
      </c>
      <c r="M192" t="s">
        <v>178</v>
      </c>
      <c r="N192" t="s">
        <v>181</v>
      </c>
      <c r="O192" t="s">
        <v>174</v>
      </c>
    </row>
    <row r="193" spans="1:18" x14ac:dyDescent="0.25">
      <c r="A193" t="s">
        <v>485</v>
      </c>
      <c r="B193" t="s">
        <v>239</v>
      </c>
      <c r="C193" t="s">
        <v>80</v>
      </c>
      <c r="D193" t="s">
        <v>29</v>
      </c>
      <c r="E193" s="37">
        <v>40406</v>
      </c>
      <c r="F193" t="s">
        <v>173</v>
      </c>
      <c r="G193" t="s">
        <v>17</v>
      </c>
      <c r="H193" t="s">
        <v>77</v>
      </c>
      <c r="I193" t="s">
        <v>92</v>
      </c>
      <c r="L193" s="31">
        <v>44441</v>
      </c>
      <c r="M193" t="s">
        <v>178</v>
      </c>
      <c r="O193" t="s">
        <v>174</v>
      </c>
    </row>
    <row r="194" spans="1:18" x14ac:dyDescent="0.25">
      <c r="A194" t="s">
        <v>486</v>
      </c>
      <c r="B194" t="s">
        <v>487</v>
      </c>
      <c r="C194" t="s">
        <v>8</v>
      </c>
      <c r="D194" t="s">
        <v>29</v>
      </c>
      <c r="E194" s="37">
        <v>40402</v>
      </c>
      <c r="F194" t="s">
        <v>173</v>
      </c>
      <c r="G194" t="s">
        <v>184</v>
      </c>
      <c r="H194" t="s">
        <v>77</v>
      </c>
      <c r="I194" t="s">
        <v>78</v>
      </c>
      <c r="L194" s="31">
        <v>44441</v>
      </c>
      <c r="O194" t="s">
        <v>174</v>
      </c>
    </row>
    <row r="195" spans="1:18" x14ac:dyDescent="0.25">
      <c r="A195" t="s">
        <v>488</v>
      </c>
      <c r="B195" t="s">
        <v>489</v>
      </c>
      <c r="C195" t="s">
        <v>80</v>
      </c>
      <c r="D195" t="s">
        <v>29</v>
      </c>
      <c r="E195" s="37">
        <v>40276</v>
      </c>
      <c r="F195" t="s">
        <v>177</v>
      </c>
      <c r="G195" t="s">
        <v>184</v>
      </c>
      <c r="H195" t="s">
        <v>77</v>
      </c>
      <c r="I195" t="s">
        <v>78</v>
      </c>
      <c r="L195" s="31">
        <v>44441</v>
      </c>
      <c r="N195" t="s">
        <v>215</v>
      </c>
      <c r="O195" t="s">
        <v>174</v>
      </c>
    </row>
    <row r="196" spans="1:18" x14ac:dyDescent="0.25">
      <c r="A196" t="s">
        <v>490</v>
      </c>
      <c r="B196" t="s">
        <v>104</v>
      </c>
      <c r="C196" t="s">
        <v>8</v>
      </c>
      <c r="D196" t="s">
        <v>29</v>
      </c>
      <c r="E196" s="37">
        <v>40417</v>
      </c>
      <c r="F196" t="s">
        <v>173</v>
      </c>
      <c r="G196" t="s">
        <v>22</v>
      </c>
      <c r="H196" t="s">
        <v>82</v>
      </c>
      <c r="I196" t="s">
        <v>83</v>
      </c>
      <c r="J196" t="s">
        <v>79</v>
      </c>
      <c r="L196" s="31">
        <v>44441</v>
      </c>
      <c r="O196" t="s">
        <v>174</v>
      </c>
    </row>
    <row r="197" spans="1:18" x14ac:dyDescent="0.25">
      <c r="A197" t="s">
        <v>491</v>
      </c>
      <c r="B197" t="s">
        <v>359</v>
      </c>
      <c r="C197" t="s">
        <v>80</v>
      </c>
      <c r="D197" t="s">
        <v>29</v>
      </c>
      <c r="E197" s="37">
        <v>40226</v>
      </c>
      <c r="F197" t="s">
        <v>177</v>
      </c>
      <c r="G197" t="s">
        <v>184</v>
      </c>
      <c r="H197" t="s">
        <v>77</v>
      </c>
      <c r="I197" t="s">
        <v>78</v>
      </c>
      <c r="L197" s="31">
        <v>44441</v>
      </c>
      <c r="O197" t="s">
        <v>174</v>
      </c>
    </row>
    <row r="198" spans="1:18" x14ac:dyDescent="0.25">
      <c r="A198" t="s">
        <v>492</v>
      </c>
      <c r="B198" t="s">
        <v>15</v>
      </c>
      <c r="C198" t="s">
        <v>80</v>
      </c>
      <c r="D198" t="s">
        <v>29</v>
      </c>
      <c r="E198" s="37">
        <v>40260</v>
      </c>
      <c r="F198" t="s">
        <v>177</v>
      </c>
      <c r="G198" t="s">
        <v>88</v>
      </c>
      <c r="H198" t="s">
        <v>77</v>
      </c>
      <c r="I198" t="s">
        <v>78</v>
      </c>
      <c r="L198" s="31">
        <v>44441</v>
      </c>
      <c r="M198" t="s">
        <v>178</v>
      </c>
      <c r="N198" t="s">
        <v>215</v>
      </c>
      <c r="O198" t="s">
        <v>174</v>
      </c>
    </row>
    <row r="199" spans="1:18" x14ac:dyDescent="0.25">
      <c r="A199" t="s">
        <v>493</v>
      </c>
      <c r="B199" t="s">
        <v>494</v>
      </c>
      <c r="C199" t="s">
        <v>80</v>
      </c>
      <c r="D199" t="s">
        <v>29</v>
      </c>
      <c r="E199" s="37">
        <v>40474</v>
      </c>
      <c r="F199" t="s">
        <v>173</v>
      </c>
      <c r="G199" t="s">
        <v>16</v>
      </c>
      <c r="H199" t="s">
        <v>77</v>
      </c>
      <c r="I199" t="s">
        <v>92</v>
      </c>
      <c r="L199" s="31">
        <v>44441</v>
      </c>
      <c r="N199" t="s">
        <v>181</v>
      </c>
      <c r="O199" t="s">
        <v>174</v>
      </c>
    </row>
    <row r="200" spans="1:18" x14ac:dyDescent="0.25">
      <c r="A200" t="s">
        <v>495</v>
      </c>
      <c r="B200" t="s">
        <v>496</v>
      </c>
      <c r="C200" t="s">
        <v>8</v>
      </c>
      <c r="D200" t="s">
        <v>29</v>
      </c>
      <c r="E200" s="37">
        <v>40367</v>
      </c>
      <c r="F200" t="s">
        <v>173</v>
      </c>
      <c r="G200" t="s">
        <v>88</v>
      </c>
      <c r="H200" t="s">
        <v>77</v>
      </c>
      <c r="I200" t="s">
        <v>78</v>
      </c>
      <c r="L200" s="31">
        <v>44441</v>
      </c>
      <c r="O200" t="s">
        <v>174</v>
      </c>
    </row>
    <row r="201" spans="1:18" x14ac:dyDescent="0.25">
      <c r="A201" t="s">
        <v>497</v>
      </c>
      <c r="B201" t="s">
        <v>149</v>
      </c>
      <c r="C201" t="s">
        <v>8</v>
      </c>
      <c r="D201" t="s">
        <v>29</v>
      </c>
      <c r="E201" s="37">
        <v>40194</v>
      </c>
      <c r="F201" t="s">
        <v>177</v>
      </c>
      <c r="G201" t="s">
        <v>22</v>
      </c>
      <c r="H201" t="s">
        <v>82</v>
      </c>
      <c r="I201" t="s">
        <v>83</v>
      </c>
      <c r="L201" s="31">
        <v>44441</v>
      </c>
      <c r="O201" t="s">
        <v>174</v>
      </c>
    </row>
    <row r="202" spans="1:18" x14ac:dyDescent="0.25">
      <c r="A202" t="s">
        <v>498</v>
      </c>
      <c r="B202" t="s">
        <v>499</v>
      </c>
      <c r="C202" t="s">
        <v>8</v>
      </c>
      <c r="D202" t="s">
        <v>29</v>
      </c>
      <c r="E202" s="37">
        <v>40364</v>
      </c>
      <c r="F202" t="s">
        <v>173</v>
      </c>
      <c r="G202" t="s">
        <v>21</v>
      </c>
      <c r="H202" t="s">
        <v>82</v>
      </c>
      <c r="I202" t="s">
        <v>83</v>
      </c>
      <c r="L202" s="31">
        <v>44441</v>
      </c>
      <c r="M202" t="s">
        <v>178</v>
      </c>
      <c r="N202" t="s">
        <v>181</v>
      </c>
      <c r="O202" t="s">
        <v>174</v>
      </c>
    </row>
    <row r="203" spans="1:18" x14ac:dyDescent="0.25">
      <c r="A203" t="s">
        <v>141</v>
      </c>
      <c r="B203" t="s">
        <v>500</v>
      </c>
      <c r="C203" t="s">
        <v>8</v>
      </c>
      <c r="D203" t="s">
        <v>29</v>
      </c>
      <c r="E203" s="37">
        <v>40430</v>
      </c>
      <c r="F203" t="s">
        <v>173</v>
      </c>
      <c r="G203" t="s">
        <v>23</v>
      </c>
      <c r="H203" t="s">
        <v>77</v>
      </c>
      <c r="I203" t="s">
        <v>78</v>
      </c>
      <c r="L203" s="31">
        <v>44441</v>
      </c>
      <c r="M203" t="s">
        <v>178</v>
      </c>
      <c r="O203" t="s">
        <v>174</v>
      </c>
      <c r="R203" t="s">
        <v>89</v>
      </c>
    </row>
    <row r="204" spans="1:18" x14ac:dyDescent="0.25">
      <c r="A204" t="s">
        <v>501</v>
      </c>
      <c r="B204" t="s">
        <v>502</v>
      </c>
      <c r="C204" t="s">
        <v>80</v>
      </c>
      <c r="D204" t="s">
        <v>29</v>
      </c>
      <c r="E204" s="37">
        <v>40316</v>
      </c>
      <c r="F204" t="s">
        <v>173</v>
      </c>
      <c r="G204" t="s">
        <v>21</v>
      </c>
      <c r="H204" t="s">
        <v>82</v>
      </c>
      <c r="I204" t="s">
        <v>83</v>
      </c>
      <c r="L204" s="31">
        <v>44441</v>
      </c>
      <c r="O204" t="s">
        <v>174</v>
      </c>
    </row>
    <row r="205" spans="1:18" x14ac:dyDescent="0.25">
      <c r="A205" t="s">
        <v>503</v>
      </c>
      <c r="B205" t="s">
        <v>504</v>
      </c>
      <c r="C205" t="s">
        <v>80</v>
      </c>
      <c r="D205" t="s">
        <v>29</v>
      </c>
      <c r="E205" s="37">
        <v>40419</v>
      </c>
      <c r="F205" t="s">
        <v>173</v>
      </c>
      <c r="G205" t="s">
        <v>21</v>
      </c>
      <c r="H205" t="s">
        <v>82</v>
      </c>
      <c r="I205" t="s">
        <v>83</v>
      </c>
      <c r="L205" s="31">
        <v>44441</v>
      </c>
      <c r="O205" t="s">
        <v>174</v>
      </c>
    </row>
    <row r="206" spans="1:18" x14ac:dyDescent="0.25">
      <c r="A206" t="s">
        <v>142</v>
      </c>
      <c r="B206" t="s">
        <v>26</v>
      </c>
      <c r="C206" t="s">
        <v>8</v>
      </c>
      <c r="D206" t="s">
        <v>29</v>
      </c>
      <c r="E206" s="37">
        <v>40233</v>
      </c>
      <c r="F206" t="s">
        <v>177</v>
      </c>
      <c r="G206" t="s">
        <v>21</v>
      </c>
      <c r="H206" t="s">
        <v>82</v>
      </c>
      <c r="I206" t="s">
        <v>83</v>
      </c>
      <c r="L206" s="31">
        <v>44441</v>
      </c>
      <c r="O206" t="s">
        <v>174</v>
      </c>
    </row>
    <row r="207" spans="1:18" x14ac:dyDescent="0.25">
      <c r="A207" t="s">
        <v>505</v>
      </c>
      <c r="B207" t="s">
        <v>15</v>
      </c>
      <c r="C207" t="s">
        <v>80</v>
      </c>
      <c r="D207" t="s">
        <v>29</v>
      </c>
      <c r="E207" s="37">
        <v>40463</v>
      </c>
      <c r="F207" t="s">
        <v>173</v>
      </c>
      <c r="G207" t="s">
        <v>37</v>
      </c>
      <c r="H207" t="s">
        <v>77</v>
      </c>
      <c r="I207" t="s">
        <v>78</v>
      </c>
      <c r="L207" s="31">
        <v>44441</v>
      </c>
      <c r="M207" t="s">
        <v>178</v>
      </c>
      <c r="N207" t="s">
        <v>215</v>
      </c>
      <c r="O207" t="s">
        <v>174</v>
      </c>
    </row>
    <row r="208" spans="1:18" x14ac:dyDescent="0.25">
      <c r="A208" t="s">
        <v>506</v>
      </c>
      <c r="B208" t="s">
        <v>494</v>
      </c>
      <c r="C208" t="s">
        <v>80</v>
      </c>
      <c r="D208" t="s">
        <v>29</v>
      </c>
      <c r="E208" s="37">
        <v>40217</v>
      </c>
      <c r="F208" t="s">
        <v>177</v>
      </c>
      <c r="G208" t="s">
        <v>184</v>
      </c>
      <c r="H208" t="s">
        <v>77</v>
      </c>
      <c r="I208" t="s">
        <v>78</v>
      </c>
      <c r="L208" s="31">
        <v>44441</v>
      </c>
      <c r="O208" t="s">
        <v>174</v>
      </c>
    </row>
    <row r="209" spans="1:18" x14ac:dyDescent="0.25">
      <c r="A209" t="s">
        <v>507</v>
      </c>
      <c r="B209" t="s">
        <v>508</v>
      </c>
      <c r="C209" t="s">
        <v>80</v>
      </c>
      <c r="D209" t="s">
        <v>29</v>
      </c>
      <c r="E209" s="37">
        <v>40046</v>
      </c>
      <c r="F209" t="s">
        <v>177</v>
      </c>
      <c r="G209" t="s">
        <v>184</v>
      </c>
      <c r="H209" t="s">
        <v>77</v>
      </c>
      <c r="I209" t="s">
        <v>78</v>
      </c>
      <c r="K209" t="s">
        <v>84</v>
      </c>
      <c r="L209" s="31">
        <v>44441</v>
      </c>
      <c r="M209" t="s">
        <v>178</v>
      </c>
      <c r="O209" t="s">
        <v>194</v>
      </c>
    </row>
    <row r="210" spans="1:18" x14ac:dyDescent="0.25">
      <c r="A210" t="s">
        <v>509</v>
      </c>
      <c r="B210" t="s">
        <v>157</v>
      </c>
      <c r="C210" t="s">
        <v>8</v>
      </c>
      <c r="D210" t="s">
        <v>29</v>
      </c>
      <c r="E210" s="37">
        <v>40436</v>
      </c>
      <c r="F210" t="s">
        <v>173</v>
      </c>
      <c r="G210" t="s">
        <v>17</v>
      </c>
      <c r="H210" t="s">
        <v>77</v>
      </c>
      <c r="I210" t="s">
        <v>78</v>
      </c>
      <c r="L210" s="31">
        <v>44441</v>
      </c>
      <c r="M210" t="s">
        <v>178</v>
      </c>
      <c r="O210" t="s">
        <v>174</v>
      </c>
    </row>
    <row r="211" spans="1:18" x14ac:dyDescent="0.25">
      <c r="A211" t="s">
        <v>143</v>
      </c>
      <c r="B211" t="s">
        <v>379</v>
      </c>
      <c r="C211" t="s">
        <v>80</v>
      </c>
      <c r="D211" t="s">
        <v>29</v>
      </c>
      <c r="E211" s="37">
        <v>40520</v>
      </c>
      <c r="F211" t="s">
        <v>173</v>
      </c>
      <c r="G211" t="s">
        <v>184</v>
      </c>
      <c r="H211" t="s">
        <v>77</v>
      </c>
      <c r="I211" t="s">
        <v>78</v>
      </c>
      <c r="L211" s="31">
        <v>44441</v>
      </c>
      <c r="O211" t="s">
        <v>174</v>
      </c>
    </row>
    <row r="212" spans="1:18" x14ac:dyDescent="0.25">
      <c r="A212" t="s">
        <v>510</v>
      </c>
      <c r="B212" t="s">
        <v>241</v>
      </c>
      <c r="C212" t="s">
        <v>80</v>
      </c>
      <c r="D212" t="s">
        <v>29</v>
      </c>
      <c r="E212" s="37">
        <v>40283</v>
      </c>
      <c r="F212" t="s">
        <v>173</v>
      </c>
      <c r="G212" t="s">
        <v>18</v>
      </c>
      <c r="H212" t="s">
        <v>77</v>
      </c>
      <c r="I212" t="s">
        <v>78</v>
      </c>
      <c r="J212" t="s">
        <v>79</v>
      </c>
      <c r="L212" s="31">
        <v>44441</v>
      </c>
      <c r="O212" t="s">
        <v>174</v>
      </c>
    </row>
    <row r="213" spans="1:18" x14ac:dyDescent="0.25">
      <c r="A213" t="s">
        <v>511</v>
      </c>
      <c r="B213" t="s">
        <v>31</v>
      </c>
      <c r="C213" t="s">
        <v>80</v>
      </c>
      <c r="D213" t="s">
        <v>29</v>
      </c>
      <c r="E213" s="37">
        <v>40359</v>
      </c>
      <c r="F213" t="s">
        <v>173</v>
      </c>
      <c r="G213" t="s">
        <v>17</v>
      </c>
      <c r="H213" t="s">
        <v>77</v>
      </c>
      <c r="I213" t="s">
        <v>78</v>
      </c>
      <c r="J213" t="s">
        <v>79</v>
      </c>
      <c r="L213" s="31">
        <v>44805</v>
      </c>
      <c r="M213" t="s">
        <v>178</v>
      </c>
      <c r="O213" t="s">
        <v>174</v>
      </c>
    </row>
    <row r="214" spans="1:18" x14ac:dyDescent="0.25">
      <c r="A214" t="s">
        <v>512</v>
      </c>
      <c r="B214" t="s">
        <v>10</v>
      </c>
      <c r="C214" t="s">
        <v>80</v>
      </c>
      <c r="D214" t="s">
        <v>29</v>
      </c>
      <c r="E214" s="37">
        <v>40324</v>
      </c>
      <c r="F214" t="s">
        <v>173</v>
      </c>
      <c r="G214" t="s">
        <v>37</v>
      </c>
      <c r="H214" t="s">
        <v>77</v>
      </c>
      <c r="I214" t="s">
        <v>78</v>
      </c>
      <c r="K214" t="s">
        <v>230</v>
      </c>
      <c r="L214" s="31">
        <v>44441</v>
      </c>
      <c r="N214" t="s">
        <v>181</v>
      </c>
      <c r="O214" t="s">
        <v>174</v>
      </c>
    </row>
    <row r="215" spans="1:18" x14ac:dyDescent="0.25">
      <c r="A215" t="s">
        <v>513</v>
      </c>
      <c r="B215" t="s">
        <v>9</v>
      </c>
      <c r="C215" t="s">
        <v>8</v>
      </c>
      <c r="D215" t="s">
        <v>29</v>
      </c>
      <c r="E215" s="37">
        <v>40279</v>
      </c>
      <c r="F215" t="s">
        <v>173</v>
      </c>
      <c r="G215" t="s">
        <v>184</v>
      </c>
      <c r="H215" t="s">
        <v>77</v>
      </c>
      <c r="I215" t="s">
        <v>78</v>
      </c>
      <c r="L215" s="31">
        <v>44441</v>
      </c>
      <c r="O215" t="s">
        <v>174</v>
      </c>
      <c r="R215" t="s">
        <v>89</v>
      </c>
    </row>
    <row r="216" spans="1:18" x14ac:dyDescent="0.25">
      <c r="A216" t="s">
        <v>514</v>
      </c>
      <c r="B216" t="s">
        <v>515</v>
      </c>
      <c r="C216" t="s">
        <v>80</v>
      </c>
      <c r="D216" t="s">
        <v>29</v>
      </c>
      <c r="E216" s="37">
        <v>40386</v>
      </c>
      <c r="F216" t="s">
        <v>173</v>
      </c>
      <c r="G216" t="s">
        <v>23</v>
      </c>
      <c r="H216" t="s">
        <v>77</v>
      </c>
      <c r="I216" t="s">
        <v>78</v>
      </c>
      <c r="L216" s="31">
        <v>44441</v>
      </c>
      <c r="O216" t="s">
        <v>174</v>
      </c>
    </row>
    <row r="217" spans="1:18" x14ac:dyDescent="0.25">
      <c r="A217" t="s">
        <v>516</v>
      </c>
      <c r="B217" t="s">
        <v>517</v>
      </c>
      <c r="C217" t="s">
        <v>80</v>
      </c>
      <c r="D217" t="s">
        <v>29</v>
      </c>
      <c r="E217" s="37">
        <v>40283</v>
      </c>
      <c r="F217" t="s">
        <v>173</v>
      </c>
      <c r="G217" t="s">
        <v>37</v>
      </c>
      <c r="H217" t="s">
        <v>77</v>
      </c>
      <c r="I217" t="s">
        <v>78</v>
      </c>
      <c r="L217" s="31">
        <v>44441</v>
      </c>
      <c r="O217" t="s">
        <v>174</v>
      </c>
    </row>
    <row r="218" spans="1:18" x14ac:dyDescent="0.25">
      <c r="A218" t="s">
        <v>518</v>
      </c>
      <c r="B218" t="s">
        <v>519</v>
      </c>
      <c r="C218" t="s">
        <v>80</v>
      </c>
      <c r="D218" t="s">
        <v>29</v>
      </c>
      <c r="E218" s="37">
        <v>40412</v>
      </c>
      <c r="F218" t="s">
        <v>173</v>
      </c>
      <c r="G218" t="s">
        <v>16</v>
      </c>
      <c r="H218" t="s">
        <v>77</v>
      </c>
      <c r="I218" t="s">
        <v>92</v>
      </c>
      <c r="L218" s="31">
        <v>44441</v>
      </c>
      <c r="O218" t="s">
        <v>174</v>
      </c>
      <c r="R218" t="s">
        <v>89</v>
      </c>
    </row>
    <row r="219" spans="1:18" x14ac:dyDescent="0.25">
      <c r="A219" t="s">
        <v>520</v>
      </c>
      <c r="B219" t="s">
        <v>521</v>
      </c>
      <c r="C219" t="s">
        <v>8</v>
      </c>
      <c r="D219" t="s">
        <v>29</v>
      </c>
      <c r="E219" s="37">
        <v>40352</v>
      </c>
      <c r="F219" t="s">
        <v>173</v>
      </c>
      <c r="G219" t="s">
        <v>23</v>
      </c>
      <c r="H219" t="s">
        <v>77</v>
      </c>
      <c r="I219" t="s">
        <v>78</v>
      </c>
      <c r="L219" s="31">
        <v>44441</v>
      </c>
      <c r="O219" t="s">
        <v>174</v>
      </c>
    </row>
    <row r="220" spans="1:18" x14ac:dyDescent="0.25">
      <c r="A220" t="s">
        <v>144</v>
      </c>
      <c r="B220" t="s">
        <v>522</v>
      </c>
      <c r="C220" t="s">
        <v>80</v>
      </c>
      <c r="D220" t="s">
        <v>29</v>
      </c>
      <c r="E220" s="37">
        <v>40322</v>
      </c>
      <c r="F220" t="s">
        <v>173</v>
      </c>
      <c r="G220" t="s">
        <v>184</v>
      </c>
      <c r="H220" t="s">
        <v>77</v>
      </c>
      <c r="I220" t="s">
        <v>78</v>
      </c>
      <c r="L220" s="31">
        <v>44441</v>
      </c>
      <c r="O220" t="s">
        <v>174</v>
      </c>
    </row>
    <row r="221" spans="1:18" x14ac:dyDescent="0.25">
      <c r="A221" t="s">
        <v>523</v>
      </c>
      <c r="B221" t="s">
        <v>27</v>
      </c>
      <c r="C221" t="s">
        <v>8</v>
      </c>
      <c r="D221" t="s">
        <v>29</v>
      </c>
      <c r="E221" s="37">
        <v>40451</v>
      </c>
      <c r="F221" t="s">
        <v>173</v>
      </c>
      <c r="G221" t="s">
        <v>88</v>
      </c>
      <c r="H221" t="s">
        <v>77</v>
      </c>
      <c r="I221" t="s">
        <v>78</v>
      </c>
      <c r="L221" s="31">
        <v>44441</v>
      </c>
      <c r="O221" t="s">
        <v>174</v>
      </c>
    </row>
    <row r="222" spans="1:18" x14ac:dyDescent="0.25">
      <c r="A222" t="s">
        <v>524</v>
      </c>
      <c r="B222" t="s">
        <v>525</v>
      </c>
      <c r="C222" t="s">
        <v>80</v>
      </c>
      <c r="D222" t="s">
        <v>29</v>
      </c>
      <c r="E222" s="37">
        <v>40391</v>
      </c>
      <c r="F222" t="s">
        <v>173</v>
      </c>
      <c r="G222" t="s">
        <v>37</v>
      </c>
      <c r="H222" t="s">
        <v>77</v>
      </c>
      <c r="I222" t="s">
        <v>78</v>
      </c>
      <c r="L222" s="31">
        <v>44441</v>
      </c>
      <c r="O222" t="s">
        <v>174</v>
      </c>
    </row>
    <row r="223" spans="1:18" x14ac:dyDescent="0.25">
      <c r="A223" t="s">
        <v>526</v>
      </c>
      <c r="B223" t="s">
        <v>136</v>
      </c>
      <c r="C223" t="s">
        <v>8</v>
      </c>
      <c r="D223" t="s">
        <v>29</v>
      </c>
      <c r="E223" s="37">
        <v>40459</v>
      </c>
      <c r="F223" t="s">
        <v>173</v>
      </c>
      <c r="G223" t="s">
        <v>37</v>
      </c>
      <c r="H223" t="s">
        <v>77</v>
      </c>
      <c r="I223" t="s">
        <v>78</v>
      </c>
      <c r="L223" s="31">
        <v>44441</v>
      </c>
      <c r="M223" t="s">
        <v>178</v>
      </c>
      <c r="O223" t="s">
        <v>174</v>
      </c>
    </row>
    <row r="224" spans="1:18" x14ac:dyDescent="0.25">
      <c r="A224" t="s">
        <v>527</v>
      </c>
      <c r="B224" t="s">
        <v>326</v>
      </c>
      <c r="C224" t="s">
        <v>80</v>
      </c>
      <c r="D224" t="s">
        <v>29</v>
      </c>
      <c r="E224" s="37">
        <v>40287</v>
      </c>
      <c r="F224" t="s">
        <v>173</v>
      </c>
      <c r="G224" t="s">
        <v>88</v>
      </c>
      <c r="H224" t="s">
        <v>77</v>
      </c>
      <c r="I224" t="s">
        <v>78</v>
      </c>
      <c r="L224" s="31">
        <v>44441</v>
      </c>
      <c r="O224" t="s">
        <v>174</v>
      </c>
    </row>
    <row r="225" spans="1:15" x14ac:dyDescent="0.25">
      <c r="A225" t="s">
        <v>528</v>
      </c>
      <c r="B225" t="s">
        <v>529</v>
      </c>
      <c r="C225" t="s">
        <v>8</v>
      </c>
      <c r="D225" t="s">
        <v>29</v>
      </c>
      <c r="E225" s="37">
        <v>40308</v>
      </c>
      <c r="F225" t="s">
        <v>173</v>
      </c>
      <c r="G225" t="s">
        <v>184</v>
      </c>
      <c r="H225" t="s">
        <v>77</v>
      </c>
      <c r="I225" t="s">
        <v>78</v>
      </c>
      <c r="L225" s="31">
        <v>44441</v>
      </c>
      <c r="O225" t="s">
        <v>174</v>
      </c>
    </row>
    <row r="226" spans="1:15" x14ac:dyDescent="0.25">
      <c r="A226" t="s">
        <v>530</v>
      </c>
      <c r="B226" t="s">
        <v>531</v>
      </c>
      <c r="C226" t="s">
        <v>8</v>
      </c>
      <c r="D226" t="s">
        <v>29</v>
      </c>
      <c r="E226" s="37">
        <v>40297</v>
      </c>
      <c r="F226" t="s">
        <v>173</v>
      </c>
      <c r="G226" t="s">
        <v>37</v>
      </c>
      <c r="H226" t="s">
        <v>77</v>
      </c>
      <c r="I226" t="s">
        <v>78</v>
      </c>
      <c r="K226" t="s">
        <v>101</v>
      </c>
      <c r="L226" s="31">
        <v>44441</v>
      </c>
      <c r="O226" t="s">
        <v>174</v>
      </c>
    </row>
    <row r="227" spans="1:15" x14ac:dyDescent="0.25">
      <c r="A227" t="s">
        <v>532</v>
      </c>
      <c r="B227" t="s">
        <v>533</v>
      </c>
      <c r="C227" t="s">
        <v>80</v>
      </c>
      <c r="D227" t="s">
        <v>29</v>
      </c>
      <c r="E227" s="37">
        <v>40359</v>
      </c>
      <c r="F227" t="s">
        <v>173</v>
      </c>
      <c r="G227" t="s">
        <v>17</v>
      </c>
      <c r="H227" t="s">
        <v>77</v>
      </c>
      <c r="I227" t="s">
        <v>92</v>
      </c>
      <c r="K227" t="s">
        <v>275</v>
      </c>
      <c r="L227" s="31">
        <v>44441</v>
      </c>
      <c r="O227" t="s">
        <v>174</v>
      </c>
    </row>
    <row r="228" spans="1:15" x14ac:dyDescent="0.25">
      <c r="A228" t="s">
        <v>534</v>
      </c>
      <c r="B228" t="s">
        <v>120</v>
      </c>
      <c r="C228" t="s">
        <v>80</v>
      </c>
      <c r="D228" t="s">
        <v>29</v>
      </c>
      <c r="E228" s="37">
        <v>40327</v>
      </c>
      <c r="F228" t="s">
        <v>173</v>
      </c>
      <c r="G228" t="s">
        <v>17</v>
      </c>
      <c r="H228" t="s">
        <v>77</v>
      </c>
      <c r="I228" t="s">
        <v>92</v>
      </c>
      <c r="J228" t="s">
        <v>79</v>
      </c>
      <c r="K228" t="s">
        <v>230</v>
      </c>
      <c r="L228" s="31">
        <v>44441</v>
      </c>
      <c r="O228" t="s">
        <v>174</v>
      </c>
    </row>
    <row r="229" spans="1:15" x14ac:dyDescent="0.25">
      <c r="A229" t="s">
        <v>535</v>
      </c>
      <c r="B229" t="s">
        <v>152</v>
      </c>
      <c r="C229" t="s">
        <v>80</v>
      </c>
      <c r="D229" t="s">
        <v>29</v>
      </c>
      <c r="E229" s="37">
        <v>40287</v>
      </c>
      <c r="F229" t="s">
        <v>173</v>
      </c>
      <c r="G229" t="s">
        <v>37</v>
      </c>
      <c r="H229" t="s">
        <v>77</v>
      </c>
      <c r="I229" t="s">
        <v>78</v>
      </c>
      <c r="L229" s="31">
        <v>44441</v>
      </c>
      <c r="M229" t="s">
        <v>178</v>
      </c>
      <c r="N229" t="s">
        <v>215</v>
      </c>
      <c r="O229" t="s">
        <v>174</v>
      </c>
    </row>
    <row r="230" spans="1:15" x14ac:dyDescent="0.25">
      <c r="A230" t="s">
        <v>536</v>
      </c>
      <c r="B230" t="s">
        <v>9</v>
      </c>
      <c r="C230" t="s">
        <v>8</v>
      </c>
      <c r="D230" t="s">
        <v>29</v>
      </c>
      <c r="E230" s="37">
        <v>40287</v>
      </c>
      <c r="F230" t="s">
        <v>173</v>
      </c>
      <c r="G230" t="s">
        <v>37</v>
      </c>
      <c r="H230" t="s">
        <v>77</v>
      </c>
      <c r="I230" t="s">
        <v>78</v>
      </c>
      <c r="L230" s="31">
        <v>44441</v>
      </c>
      <c r="O230" t="s">
        <v>174</v>
      </c>
    </row>
    <row r="231" spans="1:15" x14ac:dyDescent="0.25">
      <c r="A231" t="s">
        <v>537</v>
      </c>
      <c r="B231" t="s">
        <v>33</v>
      </c>
      <c r="C231" t="s">
        <v>80</v>
      </c>
      <c r="D231" t="s">
        <v>29</v>
      </c>
      <c r="E231" s="37">
        <v>40189</v>
      </c>
      <c r="F231" t="s">
        <v>177</v>
      </c>
      <c r="G231" t="s">
        <v>23</v>
      </c>
      <c r="H231" t="s">
        <v>77</v>
      </c>
      <c r="I231" t="s">
        <v>78</v>
      </c>
      <c r="L231" s="31">
        <v>44441</v>
      </c>
      <c r="O231" t="s">
        <v>174</v>
      </c>
    </row>
    <row r="232" spans="1:15" x14ac:dyDescent="0.25">
      <c r="A232" t="s">
        <v>538</v>
      </c>
      <c r="B232" t="s">
        <v>539</v>
      </c>
      <c r="C232" t="s">
        <v>8</v>
      </c>
      <c r="D232" t="s">
        <v>29</v>
      </c>
      <c r="E232" s="37">
        <v>40219</v>
      </c>
      <c r="F232" t="s">
        <v>177</v>
      </c>
      <c r="G232" t="s">
        <v>23</v>
      </c>
      <c r="H232" t="s">
        <v>77</v>
      </c>
      <c r="I232" t="s">
        <v>78</v>
      </c>
      <c r="L232" s="31">
        <v>44441</v>
      </c>
      <c r="O232" t="s">
        <v>174</v>
      </c>
    </row>
    <row r="233" spans="1:15" x14ac:dyDescent="0.25">
      <c r="A233" t="s">
        <v>146</v>
      </c>
      <c r="B233" t="s">
        <v>540</v>
      </c>
      <c r="C233" t="s">
        <v>8</v>
      </c>
      <c r="D233" t="s">
        <v>29</v>
      </c>
      <c r="E233" s="37">
        <v>40364</v>
      </c>
      <c r="F233" t="s">
        <v>173</v>
      </c>
      <c r="G233" t="s">
        <v>18</v>
      </c>
      <c r="H233" t="s">
        <v>77</v>
      </c>
      <c r="I233" t="s">
        <v>78</v>
      </c>
      <c r="J233" t="s">
        <v>79</v>
      </c>
      <c r="L233" s="31">
        <v>44441</v>
      </c>
      <c r="M233" t="s">
        <v>178</v>
      </c>
      <c r="O233" t="s">
        <v>174</v>
      </c>
    </row>
    <row r="234" spans="1:15" x14ac:dyDescent="0.25">
      <c r="A234" t="s">
        <v>541</v>
      </c>
      <c r="B234" t="s">
        <v>14</v>
      </c>
      <c r="C234" t="s">
        <v>8</v>
      </c>
      <c r="D234" t="s">
        <v>29</v>
      </c>
      <c r="E234" s="37">
        <v>40204</v>
      </c>
      <c r="F234" t="s">
        <v>177</v>
      </c>
      <c r="G234" t="s">
        <v>17</v>
      </c>
      <c r="H234" t="s">
        <v>77</v>
      </c>
      <c r="I234" t="s">
        <v>92</v>
      </c>
      <c r="L234" s="31">
        <v>44441</v>
      </c>
      <c r="N234" t="s">
        <v>316</v>
      </c>
      <c r="O234" t="s">
        <v>174</v>
      </c>
    </row>
    <row r="235" spans="1:15" x14ac:dyDescent="0.25">
      <c r="A235" t="s">
        <v>542</v>
      </c>
      <c r="B235" t="s">
        <v>543</v>
      </c>
      <c r="C235" t="s">
        <v>80</v>
      </c>
      <c r="D235" t="s">
        <v>29</v>
      </c>
      <c r="E235" s="37">
        <v>40248</v>
      </c>
      <c r="F235" t="s">
        <v>177</v>
      </c>
      <c r="G235" t="s">
        <v>16</v>
      </c>
      <c r="H235" t="s">
        <v>77</v>
      </c>
      <c r="I235" t="s">
        <v>92</v>
      </c>
      <c r="L235" s="31">
        <v>44441</v>
      </c>
      <c r="O235" t="s">
        <v>174</v>
      </c>
    </row>
    <row r="236" spans="1:15" x14ac:dyDescent="0.25">
      <c r="A236" t="s">
        <v>544</v>
      </c>
      <c r="B236" t="s">
        <v>545</v>
      </c>
      <c r="C236" t="s">
        <v>80</v>
      </c>
      <c r="D236" t="s">
        <v>29</v>
      </c>
      <c r="E236" s="37">
        <v>40323</v>
      </c>
      <c r="F236" t="s">
        <v>173</v>
      </c>
      <c r="G236" t="s">
        <v>21</v>
      </c>
      <c r="H236" t="s">
        <v>82</v>
      </c>
      <c r="I236" t="s">
        <v>83</v>
      </c>
      <c r="J236" t="s">
        <v>79</v>
      </c>
      <c r="L236" s="31">
        <v>44441</v>
      </c>
      <c r="O236" t="s">
        <v>174</v>
      </c>
    </row>
    <row r="237" spans="1:15" x14ac:dyDescent="0.25">
      <c r="A237" t="s">
        <v>546</v>
      </c>
      <c r="B237" t="s">
        <v>94</v>
      </c>
      <c r="C237" t="s">
        <v>80</v>
      </c>
      <c r="D237" t="s">
        <v>29</v>
      </c>
      <c r="E237" s="37">
        <v>40300</v>
      </c>
      <c r="F237" t="s">
        <v>173</v>
      </c>
      <c r="G237" t="s">
        <v>88</v>
      </c>
      <c r="H237" t="s">
        <v>77</v>
      </c>
      <c r="I237" t="s">
        <v>78</v>
      </c>
      <c r="L237" s="31">
        <v>44441</v>
      </c>
      <c r="M237" t="s">
        <v>201</v>
      </c>
      <c r="N237" t="s">
        <v>202</v>
      </c>
      <c r="O237" t="s">
        <v>174</v>
      </c>
    </row>
    <row r="238" spans="1:15" x14ac:dyDescent="0.25">
      <c r="A238" t="s">
        <v>547</v>
      </c>
      <c r="B238" t="s">
        <v>147</v>
      </c>
      <c r="C238" t="s">
        <v>8</v>
      </c>
      <c r="D238" t="s">
        <v>29</v>
      </c>
      <c r="E238" s="37">
        <v>40233</v>
      </c>
      <c r="F238" t="s">
        <v>177</v>
      </c>
      <c r="G238" t="s">
        <v>16</v>
      </c>
      <c r="H238" t="s">
        <v>77</v>
      </c>
      <c r="I238" t="s">
        <v>92</v>
      </c>
      <c r="L238" s="31">
        <v>44441</v>
      </c>
      <c r="O238" t="s">
        <v>174</v>
      </c>
    </row>
    <row r="239" spans="1:15" x14ac:dyDescent="0.25">
      <c r="A239" t="s">
        <v>548</v>
      </c>
      <c r="B239" t="s">
        <v>100</v>
      </c>
      <c r="C239" t="s">
        <v>8</v>
      </c>
      <c r="D239" t="s">
        <v>29</v>
      </c>
      <c r="E239" s="37">
        <v>40365</v>
      </c>
      <c r="F239" t="s">
        <v>173</v>
      </c>
      <c r="G239" t="s">
        <v>88</v>
      </c>
      <c r="H239" t="s">
        <v>77</v>
      </c>
      <c r="I239" t="s">
        <v>78</v>
      </c>
      <c r="K239" t="s">
        <v>297</v>
      </c>
      <c r="L239" s="31">
        <v>44441</v>
      </c>
      <c r="O239" t="s">
        <v>174</v>
      </c>
    </row>
    <row r="240" spans="1:15" x14ac:dyDescent="0.25">
      <c r="A240" t="s">
        <v>549</v>
      </c>
      <c r="B240" t="s">
        <v>550</v>
      </c>
      <c r="C240" t="s">
        <v>8</v>
      </c>
      <c r="D240" t="s">
        <v>29</v>
      </c>
      <c r="E240" s="37">
        <v>40342</v>
      </c>
      <c r="F240" t="s">
        <v>173</v>
      </c>
      <c r="G240" t="s">
        <v>21</v>
      </c>
      <c r="H240" t="s">
        <v>82</v>
      </c>
      <c r="I240" t="s">
        <v>83</v>
      </c>
      <c r="L240" s="31">
        <v>44441</v>
      </c>
      <c r="O240" t="s">
        <v>174</v>
      </c>
    </row>
    <row r="241" spans="1:18" x14ac:dyDescent="0.25">
      <c r="A241" t="s">
        <v>148</v>
      </c>
      <c r="B241" t="s">
        <v>87</v>
      </c>
      <c r="C241" t="s">
        <v>80</v>
      </c>
      <c r="D241" t="s">
        <v>29</v>
      </c>
      <c r="E241" s="37">
        <v>40224</v>
      </c>
      <c r="F241" t="s">
        <v>177</v>
      </c>
      <c r="G241" t="s">
        <v>17</v>
      </c>
      <c r="H241" t="s">
        <v>77</v>
      </c>
      <c r="I241" t="s">
        <v>78</v>
      </c>
      <c r="K241" t="s">
        <v>275</v>
      </c>
      <c r="L241" s="31">
        <v>44441</v>
      </c>
      <c r="M241" t="s">
        <v>178</v>
      </c>
      <c r="O241" t="s">
        <v>174</v>
      </c>
    </row>
    <row r="242" spans="1:18" x14ac:dyDescent="0.25">
      <c r="A242" t="s">
        <v>551</v>
      </c>
      <c r="B242" t="s">
        <v>552</v>
      </c>
      <c r="C242" t="s">
        <v>80</v>
      </c>
      <c r="D242" t="s">
        <v>29</v>
      </c>
      <c r="E242" s="37">
        <v>40526</v>
      </c>
      <c r="F242" t="s">
        <v>173</v>
      </c>
      <c r="G242" t="s">
        <v>23</v>
      </c>
      <c r="H242" t="s">
        <v>77</v>
      </c>
      <c r="I242" t="s">
        <v>78</v>
      </c>
      <c r="L242" s="31">
        <v>44441</v>
      </c>
      <c r="M242" t="s">
        <v>178</v>
      </c>
      <c r="O242" t="s">
        <v>174</v>
      </c>
    </row>
    <row r="243" spans="1:18" x14ac:dyDescent="0.25">
      <c r="A243" t="s">
        <v>553</v>
      </c>
      <c r="B243" t="s">
        <v>554</v>
      </c>
      <c r="C243" t="s">
        <v>8</v>
      </c>
      <c r="D243" t="s">
        <v>29</v>
      </c>
      <c r="E243" s="37">
        <v>40300</v>
      </c>
      <c r="F243" t="s">
        <v>173</v>
      </c>
      <c r="G243" t="s">
        <v>37</v>
      </c>
      <c r="H243" t="s">
        <v>77</v>
      </c>
      <c r="I243" t="s">
        <v>78</v>
      </c>
      <c r="K243" t="s">
        <v>376</v>
      </c>
      <c r="L243" s="31">
        <v>44441</v>
      </c>
      <c r="O243" t="s">
        <v>174</v>
      </c>
    </row>
    <row r="244" spans="1:18" x14ac:dyDescent="0.25">
      <c r="A244" t="s">
        <v>555</v>
      </c>
      <c r="B244" t="s">
        <v>556</v>
      </c>
      <c r="C244" t="s">
        <v>80</v>
      </c>
      <c r="D244" t="s">
        <v>29</v>
      </c>
      <c r="E244" s="37">
        <v>40492</v>
      </c>
      <c r="F244" t="s">
        <v>173</v>
      </c>
      <c r="G244" t="s">
        <v>21</v>
      </c>
      <c r="H244" t="s">
        <v>82</v>
      </c>
      <c r="I244" t="s">
        <v>83</v>
      </c>
      <c r="L244" s="31">
        <v>44441</v>
      </c>
      <c r="O244" t="s">
        <v>174</v>
      </c>
    </row>
    <row r="245" spans="1:18" x14ac:dyDescent="0.25">
      <c r="A245" t="s">
        <v>557</v>
      </c>
      <c r="B245" t="s">
        <v>107</v>
      </c>
      <c r="C245" t="s">
        <v>8</v>
      </c>
      <c r="D245" t="s">
        <v>29</v>
      </c>
      <c r="E245" s="37">
        <v>40265</v>
      </c>
      <c r="F245" t="s">
        <v>177</v>
      </c>
      <c r="G245" t="s">
        <v>18</v>
      </c>
      <c r="H245" t="s">
        <v>77</v>
      </c>
      <c r="I245" t="s">
        <v>78</v>
      </c>
      <c r="J245" t="s">
        <v>79</v>
      </c>
      <c r="K245" t="s">
        <v>558</v>
      </c>
      <c r="L245" s="31">
        <v>44441</v>
      </c>
      <c r="O245" t="s">
        <v>174</v>
      </c>
    </row>
    <row r="246" spans="1:18" x14ac:dyDescent="0.25">
      <c r="A246" t="s">
        <v>559</v>
      </c>
      <c r="B246" t="s">
        <v>28</v>
      </c>
      <c r="C246" t="s">
        <v>80</v>
      </c>
      <c r="D246" t="s">
        <v>29</v>
      </c>
      <c r="E246" s="37">
        <v>40471</v>
      </c>
      <c r="F246" t="s">
        <v>173</v>
      </c>
      <c r="G246" t="s">
        <v>16</v>
      </c>
      <c r="H246" t="s">
        <v>77</v>
      </c>
      <c r="I246" t="s">
        <v>92</v>
      </c>
      <c r="K246" t="s">
        <v>560</v>
      </c>
      <c r="L246" s="31">
        <v>44441</v>
      </c>
      <c r="O246" t="s">
        <v>174</v>
      </c>
    </row>
    <row r="247" spans="1:18" x14ac:dyDescent="0.25">
      <c r="A247" t="s">
        <v>561</v>
      </c>
      <c r="B247" t="s">
        <v>562</v>
      </c>
      <c r="C247" t="s">
        <v>80</v>
      </c>
      <c r="D247" t="s">
        <v>29</v>
      </c>
      <c r="E247" s="37">
        <v>40475</v>
      </c>
      <c r="F247" t="s">
        <v>173</v>
      </c>
      <c r="G247" t="s">
        <v>21</v>
      </c>
      <c r="H247" t="s">
        <v>82</v>
      </c>
      <c r="I247" t="s">
        <v>83</v>
      </c>
      <c r="J247" t="s">
        <v>79</v>
      </c>
      <c r="L247" s="31">
        <v>44441</v>
      </c>
      <c r="M247" t="s">
        <v>201</v>
      </c>
      <c r="N247" t="s">
        <v>202</v>
      </c>
      <c r="O247" t="s">
        <v>174</v>
      </c>
    </row>
    <row r="248" spans="1:18" x14ac:dyDescent="0.25">
      <c r="A248" t="s">
        <v>563</v>
      </c>
      <c r="B248" t="s">
        <v>564</v>
      </c>
      <c r="C248" t="s">
        <v>80</v>
      </c>
      <c r="D248" t="s">
        <v>29</v>
      </c>
      <c r="E248" s="37">
        <v>40383</v>
      </c>
      <c r="F248" t="s">
        <v>173</v>
      </c>
      <c r="G248" t="s">
        <v>17</v>
      </c>
      <c r="H248" t="s">
        <v>77</v>
      </c>
      <c r="I248" t="s">
        <v>92</v>
      </c>
      <c r="K248" t="s">
        <v>565</v>
      </c>
      <c r="L248" s="31">
        <v>44441</v>
      </c>
      <c r="M248" t="s">
        <v>178</v>
      </c>
      <c r="O248" t="s">
        <v>174</v>
      </c>
    </row>
    <row r="249" spans="1:18" x14ac:dyDescent="0.25">
      <c r="A249" t="s">
        <v>566</v>
      </c>
      <c r="B249" t="s">
        <v>567</v>
      </c>
      <c r="C249" t="s">
        <v>80</v>
      </c>
      <c r="D249" t="s">
        <v>29</v>
      </c>
      <c r="E249" s="37">
        <v>40275</v>
      </c>
      <c r="F249" t="s">
        <v>177</v>
      </c>
      <c r="G249" t="s">
        <v>22</v>
      </c>
      <c r="H249" t="s">
        <v>82</v>
      </c>
      <c r="I249" t="s">
        <v>83</v>
      </c>
      <c r="J249" t="s">
        <v>79</v>
      </c>
      <c r="L249" s="31">
        <v>44441</v>
      </c>
      <c r="M249" t="s">
        <v>178</v>
      </c>
      <c r="N249" t="s">
        <v>181</v>
      </c>
      <c r="O249" t="s">
        <v>174</v>
      </c>
    </row>
    <row r="250" spans="1:18" x14ac:dyDescent="0.25">
      <c r="A250" t="s">
        <v>568</v>
      </c>
      <c r="B250" t="s">
        <v>107</v>
      </c>
      <c r="C250" t="s">
        <v>8</v>
      </c>
      <c r="D250" t="s">
        <v>29</v>
      </c>
      <c r="E250" s="37">
        <v>40344</v>
      </c>
      <c r="F250" t="s">
        <v>173</v>
      </c>
      <c r="G250" t="s">
        <v>17</v>
      </c>
      <c r="H250" t="s">
        <v>77</v>
      </c>
      <c r="I250" t="s">
        <v>78</v>
      </c>
      <c r="K250" t="s">
        <v>101</v>
      </c>
      <c r="L250" s="31">
        <v>44441</v>
      </c>
      <c r="M250" t="s">
        <v>178</v>
      </c>
      <c r="O250" t="s">
        <v>174</v>
      </c>
    </row>
    <row r="251" spans="1:18" x14ac:dyDescent="0.25">
      <c r="A251" t="s">
        <v>569</v>
      </c>
      <c r="B251" t="s">
        <v>109</v>
      </c>
      <c r="C251" t="s">
        <v>80</v>
      </c>
      <c r="D251" t="s">
        <v>29</v>
      </c>
      <c r="E251" s="37">
        <v>40366</v>
      </c>
      <c r="F251" t="s">
        <v>173</v>
      </c>
      <c r="G251" t="s">
        <v>18</v>
      </c>
      <c r="H251" t="s">
        <v>77</v>
      </c>
      <c r="I251" t="s">
        <v>78</v>
      </c>
      <c r="J251" t="s">
        <v>79</v>
      </c>
      <c r="L251" s="31">
        <v>44441</v>
      </c>
      <c r="O251" t="s">
        <v>174</v>
      </c>
    </row>
    <row r="252" spans="1:18" x14ac:dyDescent="0.25">
      <c r="A252" t="s">
        <v>569</v>
      </c>
      <c r="B252" t="s">
        <v>123</v>
      </c>
      <c r="C252" t="s">
        <v>8</v>
      </c>
      <c r="D252" t="s">
        <v>29</v>
      </c>
      <c r="E252" s="37">
        <v>40366</v>
      </c>
      <c r="F252" t="s">
        <v>173</v>
      </c>
      <c r="G252" t="s">
        <v>17</v>
      </c>
      <c r="H252" t="s">
        <v>77</v>
      </c>
      <c r="I252" t="s">
        <v>92</v>
      </c>
      <c r="K252" t="s">
        <v>101</v>
      </c>
      <c r="L252" s="31">
        <v>44441</v>
      </c>
      <c r="O252" t="s">
        <v>174</v>
      </c>
    </row>
    <row r="253" spans="1:18" x14ac:dyDescent="0.25">
      <c r="A253" t="s">
        <v>570</v>
      </c>
      <c r="B253" t="s">
        <v>571</v>
      </c>
      <c r="C253" t="s">
        <v>8</v>
      </c>
      <c r="D253" t="s">
        <v>29</v>
      </c>
      <c r="E253" s="37">
        <v>40423</v>
      </c>
      <c r="F253" t="s">
        <v>173</v>
      </c>
      <c r="G253" t="s">
        <v>22</v>
      </c>
      <c r="H253" t="s">
        <v>82</v>
      </c>
      <c r="I253" t="s">
        <v>83</v>
      </c>
      <c r="J253" t="s">
        <v>79</v>
      </c>
      <c r="L253" s="31">
        <v>44441</v>
      </c>
      <c r="O253" t="s">
        <v>174</v>
      </c>
    </row>
    <row r="254" spans="1:18" x14ac:dyDescent="0.25">
      <c r="A254" t="s">
        <v>572</v>
      </c>
      <c r="B254" t="s">
        <v>132</v>
      </c>
      <c r="C254" t="s">
        <v>8</v>
      </c>
      <c r="D254" t="s">
        <v>29</v>
      </c>
      <c r="E254" s="37">
        <v>40534</v>
      </c>
      <c r="F254" t="s">
        <v>173</v>
      </c>
      <c r="G254" t="s">
        <v>37</v>
      </c>
      <c r="H254" t="s">
        <v>77</v>
      </c>
      <c r="I254" t="s">
        <v>78</v>
      </c>
      <c r="L254" s="31">
        <v>44441</v>
      </c>
      <c r="M254" t="s">
        <v>178</v>
      </c>
      <c r="O254" t="s">
        <v>174</v>
      </c>
    </row>
    <row r="255" spans="1:18" x14ac:dyDescent="0.25">
      <c r="A255" t="s">
        <v>573</v>
      </c>
      <c r="B255" t="s">
        <v>125</v>
      </c>
      <c r="C255" t="s">
        <v>8</v>
      </c>
      <c r="D255" t="s">
        <v>29</v>
      </c>
      <c r="E255" s="37">
        <v>40398</v>
      </c>
      <c r="F255" t="s">
        <v>173</v>
      </c>
      <c r="G255" t="s">
        <v>88</v>
      </c>
      <c r="H255" t="s">
        <v>77</v>
      </c>
      <c r="I255" t="s">
        <v>78</v>
      </c>
      <c r="L255" s="31">
        <v>44441</v>
      </c>
      <c r="M255" t="s">
        <v>178</v>
      </c>
      <c r="O255" t="s">
        <v>174</v>
      </c>
    </row>
    <row r="256" spans="1:18" x14ac:dyDescent="0.25">
      <c r="A256" t="s">
        <v>574</v>
      </c>
      <c r="B256" t="s">
        <v>107</v>
      </c>
      <c r="C256" t="s">
        <v>8</v>
      </c>
      <c r="D256" t="s">
        <v>29</v>
      </c>
      <c r="E256" s="37">
        <v>40497</v>
      </c>
      <c r="F256" t="s">
        <v>173</v>
      </c>
      <c r="G256" t="s">
        <v>17</v>
      </c>
      <c r="H256" t="s">
        <v>77</v>
      </c>
      <c r="I256" t="s">
        <v>78</v>
      </c>
      <c r="L256" s="31">
        <v>44441</v>
      </c>
      <c r="O256" t="s">
        <v>174</v>
      </c>
      <c r="R256" t="s">
        <v>89</v>
      </c>
    </row>
    <row r="257" spans="1:18" x14ac:dyDescent="0.25">
      <c r="A257" t="s">
        <v>575</v>
      </c>
      <c r="B257" t="s">
        <v>304</v>
      </c>
      <c r="C257" t="s">
        <v>8</v>
      </c>
      <c r="D257" t="s">
        <v>29</v>
      </c>
      <c r="E257" s="37">
        <v>40362</v>
      </c>
      <c r="F257" t="s">
        <v>173</v>
      </c>
      <c r="G257" t="s">
        <v>16</v>
      </c>
      <c r="H257" t="s">
        <v>77</v>
      </c>
      <c r="I257" t="s">
        <v>92</v>
      </c>
      <c r="L257" s="31">
        <v>44441</v>
      </c>
      <c r="M257" t="s">
        <v>178</v>
      </c>
      <c r="O257" t="s">
        <v>174</v>
      </c>
    </row>
    <row r="258" spans="1:18" x14ac:dyDescent="0.25">
      <c r="A258" t="s">
        <v>576</v>
      </c>
      <c r="B258" t="s">
        <v>577</v>
      </c>
      <c r="C258" t="s">
        <v>8</v>
      </c>
      <c r="D258" t="s">
        <v>29</v>
      </c>
      <c r="E258" s="37">
        <v>40462</v>
      </c>
      <c r="F258" t="s">
        <v>173</v>
      </c>
      <c r="G258" t="s">
        <v>22</v>
      </c>
      <c r="H258" t="s">
        <v>82</v>
      </c>
      <c r="I258" t="s">
        <v>83</v>
      </c>
      <c r="L258" s="31">
        <v>44441</v>
      </c>
      <c r="O258" t="s">
        <v>174</v>
      </c>
    </row>
    <row r="259" spans="1:18" x14ac:dyDescent="0.25">
      <c r="A259" t="s">
        <v>153</v>
      </c>
      <c r="B259" t="s">
        <v>578</v>
      </c>
      <c r="C259" t="s">
        <v>8</v>
      </c>
      <c r="D259" t="s">
        <v>29</v>
      </c>
      <c r="E259" s="37">
        <v>40220</v>
      </c>
      <c r="F259" t="s">
        <v>177</v>
      </c>
      <c r="G259" t="s">
        <v>37</v>
      </c>
      <c r="H259" t="s">
        <v>77</v>
      </c>
      <c r="I259" t="s">
        <v>78</v>
      </c>
      <c r="K259" t="s">
        <v>101</v>
      </c>
      <c r="L259" s="31">
        <v>44441</v>
      </c>
      <c r="M259" t="s">
        <v>178</v>
      </c>
      <c r="O259" t="s">
        <v>194</v>
      </c>
    </row>
    <row r="260" spans="1:18" x14ac:dyDescent="0.25">
      <c r="A260" t="s">
        <v>579</v>
      </c>
      <c r="B260" t="s">
        <v>32</v>
      </c>
      <c r="C260" t="s">
        <v>80</v>
      </c>
      <c r="D260" t="s">
        <v>29</v>
      </c>
      <c r="E260" s="37">
        <v>40312</v>
      </c>
      <c r="F260" t="s">
        <v>173</v>
      </c>
      <c r="G260" t="s">
        <v>17</v>
      </c>
      <c r="H260" t="s">
        <v>77</v>
      </c>
      <c r="I260" t="s">
        <v>78</v>
      </c>
      <c r="L260" s="31">
        <v>44441</v>
      </c>
      <c r="M260" t="s">
        <v>178</v>
      </c>
      <c r="N260" t="s">
        <v>181</v>
      </c>
      <c r="O260" t="s">
        <v>174</v>
      </c>
    </row>
    <row r="261" spans="1:18" x14ac:dyDescent="0.25">
      <c r="A261" t="s">
        <v>580</v>
      </c>
      <c r="B261" t="s">
        <v>581</v>
      </c>
      <c r="C261" t="s">
        <v>80</v>
      </c>
      <c r="D261" t="s">
        <v>29</v>
      </c>
      <c r="E261" s="37">
        <v>40239</v>
      </c>
      <c r="F261" t="s">
        <v>177</v>
      </c>
      <c r="G261" t="s">
        <v>23</v>
      </c>
      <c r="H261" t="s">
        <v>77</v>
      </c>
      <c r="I261" t="s">
        <v>78</v>
      </c>
      <c r="L261" s="31">
        <v>44879</v>
      </c>
      <c r="M261" t="s">
        <v>178</v>
      </c>
      <c r="O261" t="s">
        <v>174</v>
      </c>
    </row>
    <row r="262" spans="1:18" x14ac:dyDescent="0.25">
      <c r="A262" t="s">
        <v>582</v>
      </c>
      <c r="B262" t="s">
        <v>326</v>
      </c>
      <c r="C262" t="s">
        <v>80</v>
      </c>
      <c r="D262" t="s">
        <v>29</v>
      </c>
      <c r="E262" s="37">
        <v>40540</v>
      </c>
      <c r="F262" t="s">
        <v>173</v>
      </c>
      <c r="G262" t="s">
        <v>22</v>
      </c>
      <c r="H262" t="s">
        <v>77</v>
      </c>
      <c r="I262" t="s">
        <v>92</v>
      </c>
      <c r="J262" t="s">
        <v>79</v>
      </c>
      <c r="L262" s="31">
        <v>44441</v>
      </c>
      <c r="O262" t="s">
        <v>174</v>
      </c>
    </row>
    <row r="263" spans="1:18" x14ac:dyDescent="0.25">
      <c r="A263" t="s">
        <v>155</v>
      </c>
      <c r="B263" t="s">
        <v>123</v>
      </c>
      <c r="C263" t="s">
        <v>8</v>
      </c>
      <c r="D263" t="s">
        <v>29</v>
      </c>
      <c r="E263" s="37">
        <v>40457</v>
      </c>
      <c r="F263" t="s">
        <v>173</v>
      </c>
      <c r="G263" t="s">
        <v>184</v>
      </c>
      <c r="H263" t="s">
        <v>77</v>
      </c>
      <c r="I263" t="s">
        <v>78</v>
      </c>
      <c r="L263" s="31">
        <v>44441</v>
      </c>
      <c r="O263" t="s">
        <v>174</v>
      </c>
    </row>
    <row r="264" spans="1:18" x14ac:dyDescent="0.25">
      <c r="A264" t="s">
        <v>156</v>
      </c>
      <c r="B264" t="s">
        <v>583</v>
      </c>
      <c r="C264" t="s">
        <v>8</v>
      </c>
      <c r="D264" t="s">
        <v>29</v>
      </c>
      <c r="E264" s="37">
        <v>40508</v>
      </c>
      <c r="F264" t="s">
        <v>173</v>
      </c>
      <c r="G264" t="s">
        <v>16</v>
      </c>
      <c r="H264" t="s">
        <v>77</v>
      </c>
      <c r="I264" t="s">
        <v>92</v>
      </c>
      <c r="L264" s="31">
        <v>44441</v>
      </c>
      <c r="M264" t="s">
        <v>178</v>
      </c>
      <c r="O264" t="s">
        <v>174</v>
      </c>
      <c r="R264" t="s">
        <v>89</v>
      </c>
    </row>
    <row r="266" spans="1:18" x14ac:dyDescent="0.25">
      <c r="B266" t="s">
        <v>588</v>
      </c>
      <c r="C266">
        <f>SUBTOTAL(3,C2:C264)</f>
        <v>263</v>
      </c>
      <c r="F266">
        <f t="shared" ref="F266:O266" si="0">SUBTOTAL(3,F2:F264)</f>
        <v>263</v>
      </c>
      <c r="G266">
        <f t="shared" si="0"/>
        <v>263</v>
      </c>
      <c r="H266">
        <f t="shared" si="0"/>
        <v>263</v>
      </c>
      <c r="I266">
        <f t="shared" si="0"/>
        <v>263</v>
      </c>
      <c r="J266">
        <f t="shared" si="0"/>
        <v>73</v>
      </c>
      <c r="K266">
        <f t="shared" si="0"/>
        <v>47</v>
      </c>
      <c r="L266">
        <f t="shared" si="0"/>
        <v>263</v>
      </c>
      <c r="M266">
        <f t="shared" si="0"/>
        <v>89</v>
      </c>
      <c r="N266">
        <f t="shared" si="0"/>
        <v>52</v>
      </c>
      <c r="O266">
        <f t="shared" si="0"/>
        <v>263</v>
      </c>
    </row>
  </sheetData>
  <autoFilter ref="A1:X264" xr:uid="{95587800-D648-4BB5-BF3A-3703CA9F6BE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0937B4-0D3B-423F-89E7-CB3BEC507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Répartition classe4</vt:lpstr>
      <vt:lpstr>BASE INITIALE</vt:lpstr>
      <vt:lpstr>Formules</vt:lpstr>
      <vt:lpstr>Extraction 10avr23</vt:lpstr>
      <vt:lpstr>Base</vt:lpstr>
      <vt:lpstr>BASE1</vt:lpstr>
      <vt:lpstr>'BASE INITIALE'!Impression_des_titres</vt:lpstr>
      <vt:lpstr>'BASE INITIALE'!Zone_d_impression</vt:lpstr>
      <vt:lpstr>'Répartition classe4'!Zone_d_impression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emeric.breton</dc:creator>
  <cp:lastModifiedBy>Hub</cp:lastModifiedBy>
  <cp:lastPrinted>2015-08-28T14:39:32Z</cp:lastPrinted>
  <dcterms:created xsi:type="dcterms:W3CDTF">2015-05-28T09:37:12Z</dcterms:created>
  <dcterms:modified xsi:type="dcterms:W3CDTF">2023-04-13T13:55:24Z</dcterms:modified>
</cp:coreProperties>
</file>