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PARTAGE\Scan Pointage FL\"/>
    </mc:Choice>
  </mc:AlternateContent>
  <xr:revisionPtr revIDLastSave="0" documentId="13_ncr:1_{DC0B0FE3-655A-44DC-BE09-C917363794D0}" xr6:coauthVersionLast="36" xr6:coauthVersionMax="36" xr10:uidLastSave="{00000000-0000-0000-0000-000000000000}"/>
  <bookViews>
    <workbookView xWindow="0" yWindow="0" windowWidth="28800" windowHeight="11625" xr2:uid="{8AE9C9FE-7876-4AE8-8159-B5E639D17621}"/>
  </bookViews>
  <sheets>
    <sheet name="SEMAINE 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6" i="1" l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H23" i="1" s="1"/>
  <c r="I23" i="1" s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M44" i="1"/>
  <c r="K44" i="1"/>
  <c r="J44" i="1"/>
  <c r="I44" i="1"/>
  <c r="M43" i="1"/>
  <c r="K43" i="1"/>
  <c r="J43" i="1"/>
  <c r="I43" i="1"/>
  <c r="M42" i="1"/>
  <c r="K42" i="1"/>
  <c r="J42" i="1"/>
  <c r="I42" i="1"/>
  <c r="M40" i="1"/>
  <c r="K40" i="1"/>
  <c r="J40" i="1"/>
  <c r="I40" i="1"/>
  <c r="M39" i="1"/>
  <c r="K39" i="1"/>
  <c r="J39" i="1"/>
  <c r="I39" i="1"/>
  <c r="P36" i="1"/>
  <c r="O36" i="1"/>
  <c r="N36" i="1"/>
  <c r="L36" i="1"/>
  <c r="M36" i="1" s="1"/>
  <c r="J36" i="1"/>
  <c r="G36" i="1"/>
  <c r="H36" i="1" s="1"/>
  <c r="I36" i="1" s="1"/>
  <c r="P35" i="1"/>
  <c r="O35" i="1"/>
  <c r="N35" i="1"/>
  <c r="L35" i="1"/>
  <c r="M35" i="1" s="1"/>
  <c r="J35" i="1"/>
  <c r="G35" i="1"/>
  <c r="H35" i="1" s="1"/>
  <c r="I35" i="1" s="1"/>
  <c r="P34" i="1"/>
  <c r="O34" i="1"/>
  <c r="N34" i="1"/>
  <c r="L34" i="1"/>
  <c r="M34" i="1" s="1"/>
  <c r="J34" i="1"/>
  <c r="G34" i="1"/>
  <c r="H34" i="1" s="1"/>
  <c r="I34" i="1" s="1"/>
  <c r="P33" i="1"/>
  <c r="O33" i="1"/>
  <c r="N33" i="1"/>
  <c r="L33" i="1"/>
  <c r="M33" i="1" s="1"/>
  <c r="J33" i="1"/>
  <c r="G33" i="1"/>
  <c r="H33" i="1" s="1"/>
  <c r="I33" i="1" s="1"/>
  <c r="P32" i="1"/>
  <c r="O32" i="1"/>
  <c r="N32" i="1"/>
  <c r="L32" i="1"/>
  <c r="M32" i="1" s="1"/>
  <c r="J32" i="1"/>
  <c r="G32" i="1"/>
  <c r="H32" i="1" s="1"/>
  <c r="I32" i="1" s="1"/>
  <c r="P31" i="1"/>
  <c r="O31" i="1"/>
  <c r="N31" i="1"/>
  <c r="L31" i="1"/>
  <c r="M31" i="1" s="1"/>
  <c r="J31" i="1"/>
  <c r="G31" i="1"/>
  <c r="H31" i="1" s="1"/>
  <c r="I31" i="1" s="1"/>
  <c r="P30" i="1"/>
  <c r="O30" i="1"/>
  <c r="N30" i="1"/>
  <c r="L30" i="1"/>
  <c r="M30" i="1" s="1"/>
  <c r="J30" i="1"/>
  <c r="G30" i="1"/>
  <c r="P29" i="1"/>
  <c r="O29" i="1"/>
  <c r="N29" i="1"/>
  <c r="L29" i="1"/>
  <c r="M29" i="1" s="1"/>
  <c r="J29" i="1"/>
  <c r="G29" i="1"/>
  <c r="P28" i="1"/>
  <c r="O28" i="1"/>
  <c r="N28" i="1"/>
  <c r="J28" i="1"/>
  <c r="J41" i="1" s="1"/>
  <c r="G28" i="1"/>
  <c r="L28" i="1"/>
  <c r="M28" i="1" s="1"/>
  <c r="P27" i="1"/>
  <c r="O27" i="1"/>
  <c r="N27" i="1"/>
  <c r="L27" i="1"/>
  <c r="M27" i="1" s="1"/>
  <c r="J27" i="1"/>
  <c r="G27" i="1"/>
  <c r="P26" i="1"/>
  <c r="O26" i="1"/>
  <c r="N26" i="1"/>
  <c r="L26" i="1"/>
  <c r="M26" i="1" s="1"/>
  <c r="J26" i="1"/>
  <c r="G26" i="1"/>
  <c r="P25" i="1"/>
  <c r="O25" i="1"/>
  <c r="N25" i="1"/>
  <c r="L25" i="1"/>
  <c r="M25" i="1" s="1"/>
  <c r="J25" i="1"/>
  <c r="G25" i="1"/>
  <c r="P24" i="1"/>
  <c r="O24" i="1"/>
  <c r="N24" i="1"/>
  <c r="L24" i="1"/>
  <c r="M24" i="1" s="1"/>
  <c r="J24" i="1"/>
  <c r="G24" i="1"/>
  <c r="P23" i="1"/>
  <c r="O23" i="1"/>
  <c r="N23" i="1"/>
  <c r="L23" i="1"/>
  <c r="M23" i="1" s="1"/>
  <c r="J23" i="1"/>
  <c r="G23" i="1"/>
  <c r="P22" i="1"/>
  <c r="O22" i="1"/>
  <c r="N22" i="1"/>
  <c r="L22" i="1"/>
  <c r="M22" i="1" s="1"/>
  <c r="J22" i="1"/>
  <c r="G22" i="1"/>
  <c r="P21" i="1"/>
  <c r="O21" i="1"/>
  <c r="N21" i="1"/>
  <c r="L21" i="1"/>
  <c r="M21" i="1" s="1"/>
  <c r="J21" i="1"/>
  <c r="G21" i="1"/>
  <c r="P20" i="1"/>
  <c r="O20" i="1"/>
  <c r="N20" i="1"/>
  <c r="L20" i="1"/>
  <c r="M20" i="1" s="1"/>
  <c r="J20" i="1"/>
  <c r="G20" i="1"/>
  <c r="H20" i="1" s="1"/>
  <c r="I20" i="1" s="1"/>
  <c r="P19" i="1"/>
  <c r="O19" i="1"/>
  <c r="N19" i="1"/>
  <c r="L19" i="1"/>
  <c r="M19" i="1" s="1"/>
  <c r="J19" i="1"/>
  <c r="G19" i="1"/>
  <c r="H19" i="1" s="1"/>
  <c r="I19" i="1" s="1"/>
  <c r="K19" i="1" s="1"/>
  <c r="P18" i="1"/>
  <c r="O18" i="1"/>
  <c r="N18" i="1"/>
  <c r="L18" i="1"/>
  <c r="M18" i="1" s="1"/>
  <c r="J18" i="1"/>
  <c r="G18" i="1"/>
  <c r="H18" i="1" s="1"/>
  <c r="I18" i="1" s="1"/>
  <c r="P17" i="1"/>
  <c r="O17" i="1"/>
  <c r="N17" i="1"/>
  <c r="L17" i="1"/>
  <c r="M17" i="1" s="1"/>
  <c r="J17" i="1"/>
  <c r="G17" i="1"/>
  <c r="H17" i="1" s="1"/>
  <c r="I17" i="1" s="1"/>
  <c r="P16" i="1"/>
  <c r="O16" i="1"/>
  <c r="N16" i="1"/>
  <c r="L16" i="1"/>
  <c r="M16" i="1" s="1"/>
  <c r="J16" i="1"/>
  <c r="G16" i="1"/>
  <c r="H16" i="1" s="1"/>
  <c r="I16" i="1" s="1"/>
  <c r="P15" i="1"/>
  <c r="O15" i="1"/>
  <c r="N15" i="1"/>
  <c r="L15" i="1"/>
  <c r="M15" i="1" s="1"/>
  <c r="J15" i="1"/>
  <c r="G15" i="1"/>
  <c r="H15" i="1"/>
  <c r="I15" i="1" s="1"/>
  <c r="K15" i="1" s="1"/>
  <c r="P14" i="1"/>
  <c r="O14" i="1"/>
  <c r="N14" i="1"/>
  <c r="L14" i="1"/>
  <c r="M14" i="1" s="1"/>
  <c r="J14" i="1"/>
  <c r="G14" i="1"/>
  <c r="H14" i="1" s="1"/>
  <c r="I14" i="1" s="1"/>
  <c r="P13" i="1"/>
  <c r="O13" i="1"/>
  <c r="N13" i="1"/>
  <c r="L13" i="1"/>
  <c r="M13" i="1" s="1"/>
  <c r="J13" i="1"/>
  <c r="G13" i="1"/>
  <c r="H13" i="1" s="1"/>
  <c r="I13" i="1" s="1"/>
  <c r="P12" i="1"/>
  <c r="O12" i="1"/>
  <c r="N12" i="1"/>
  <c r="L12" i="1"/>
  <c r="M12" i="1" s="1"/>
  <c r="J12" i="1"/>
  <c r="G12" i="1"/>
  <c r="H12" i="1" s="1"/>
  <c r="I12" i="1" s="1"/>
  <c r="P11" i="1"/>
  <c r="O11" i="1"/>
  <c r="N11" i="1"/>
  <c r="L11" i="1"/>
  <c r="M11" i="1" s="1"/>
  <c r="J11" i="1"/>
  <c r="G11" i="1"/>
  <c r="H11" i="1"/>
  <c r="I11" i="1" s="1"/>
  <c r="P10" i="1"/>
  <c r="O10" i="1"/>
  <c r="N10" i="1"/>
  <c r="L10" i="1"/>
  <c r="J10" i="1"/>
  <c r="G10" i="1"/>
  <c r="H10" i="1" s="1"/>
  <c r="I10" i="1" s="1"/>
  <c r="O8" i="1"/>
  <c r="B7" i="1"/>
  <c r="B1" i="1" s="1"/>
  <c r="G6" i="1"/>
  <c r="K3" i="1"/>
  <c r="H26" i="1" l="1"/>
  <c r="I26" i="1" s="1"/>
  <c r="H27" i="1"/>
  <c r="I27" i="1" s="1"/>
  <c r="H21" i="1"/>
  <c r="I21" i="1" s="1"/>
  <c r="K21" i="1" s="1"/>
  <c r="H22" i="1"/>
  <c r="I22" i="1" s="1"/>
  <c r="K22" i="1" s="1"/>
  <c r="H24" i="1"/>
  <c r="I24" i="1" s="1"/>
  <c r="K24" i="1" s="1"/>
  <c r="H29" i="1"/>
  <c r="I29" i="1" s="1"/>
  <c r="K29" i="1" s="1"/>
  <c r="H30" i="1"/>
  <c r="I30" i="1" s="1"/>
  <c r="K30" i="1" s="1"/>
  <c r="H28" i="1"/>
  <c r="I28" i="1" s="1"/>
  <c r="K28" i="1" s="1"/>
  <c r="K41" i="1" s="1"/>
  <c r="L37" i="1"/>
  <c r="M10" i="1"/>
  <c r="I41" i="1"/>
  <c r="K14" i="1"/>
  <c r="K10" i="1"/>
  <c r="K12" i="1"/>
  <c r="K23" i="1"/>
  <c r="K16" i="1"/>
  <c r="K17" i="1"/>
  <c r="K36" i="1"/>
  <c r="K20" i="1"/>
  <c r="K13" i="1"/>
  <c r="K11" i="1"/>
  <c r="H25" i="1"/>
  <c r="I25" i="1" s="1"/>
  <c r="K35" i="1"/>
  <c r="K32" i="1"/>
  <c r="M38" i="1"/>
  <c r="M37" i="1"/>
  <c r="K26" i="1"/>
  <c r="K27" i="1"/>
  <c r="K34" i="1"/>
  <c r="J38" i="1"/>
  <c r="J37" i="1"/>
  <c r="K31" i="1"/>
  <c r="K18" i="1"/>
  <c r="M41" i="1"/>
  <c r="K33" i="1"/>
  <c r="K25" i="1" l="1"/>
  <c r="K38" i="1"/>
  <c r="K37" i="1"/>
  <c r="I37" i="1"/>
  <c r="I38" i="1"/>
</calcChain>
</file>

<file path=xl/sharedStrings.xml><?xml version="1.0" encoding="utf-8"?>
<sst xmlns="http://schemas.openxmlformats.org/spreadsheetml/2006/main" count="57" uniqueCount="32">
  <si>
    <t>Préparateur</t>
  </si>
  <si>
    <t xml:space="preserve">Nettoyage </t>
  </si>
  <si>
    <t>Semaine</t>
  </si>
  <si>
    <t>Contrôleur</t>
  </si>
  <si>
    <t xml:space="preserve">Administratif </t>
  </si>
  <si>
    <t>Du</t>
  </si>
  <si>
    <t xml:space="preserve">Au </t>
  </si>
  <si>
    <t>Début Nuit</t>
  </si>
  <si>
    <t>Fin Nuit</t>
  </si>
  <si>
    <t>Nuit</t>
  </si>
  <si>
    <t>Tireur</t>
  </si>
  <si>
    <t>Agréeur</t>
  </si>
  <si>
    <t>POSTE</t>
  </si>
  <si>
    <t>Nom</t>
  </si>
  <si>
    <t>Prénom</t>
  </si>
  <si>
    <t>Heure prise de poste</t>
  </si>
  <si>
    <t xml:space="preserve">Pauses </t>
  </si>
  <si>
    <t>Heure de Fin de Poste</t>
  </si>
  <si>
    <t>Total journée</t>
  </si>
  <si>
    <t>Total des heures</t>
  </si>
  <si>
    <t>Heures au centièmes</t>
  </si>
  <si>
    <t xml:space="preserve">Total intérimaire présent </t>
  </si>
  <si>
    <t>Total des heures SUP</t>
  </si>
  <si>
    <t>TOTAL Nuit</t>
  </si>
  <si>
    <t>abs</t>
  </si>
  <si>
    <t>repos</t>
  </si>
  <si>
    <t>conge</t>
  </si>
  <si>
    <t>Total</t>
  </si>
  <si>
    <t>x</t>
  </si>
  <si>
    <t>w</t>
  </si>
  <si>
    <t>z</t>
  </si>
  <si>
    <t>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</si>
</sst>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F800]dddd\,\ mmmm\ dd\,\ yyyy"/>
    <numFmt numFmtId="165" formatCode="h:mm;@"/>
    <numFmt numFmtId="166" formatCode="[h]:mm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0">
    <xf numFmtId="0" fontId="0" fillId="0" borderId="0" xfId="0"/>
    <xf numFmtId="1" fontId="3" fillId="2" borderId="0" xfId="0" applyNumberFormat="1" applyFont="1" applyFill="1" applyBorder="1" applyAlignment="1" applyProtection="1">
      <alignment vertical="center"/>
    </xf>
    <xf numFmtId="0" fontId="4" fillId="2" borderId="1" xfId="0" applyNumberFormat="1" applyFont="1" applyFill="1" applyBorder="1" applyAlignment="1" applyProtection="1">
      <alignment horizontal="center" vertical="center"/>
    </xf>
    <xf numFmtId="0" fontId="4" fillId="2" borderId="2" xfId="0" applyNumberFormat="1" applyFont="1" applyFill="1" applyBorder="1" applyAlignment="1" applyProtection="1">
      <alignment horizontal="center" vertical="center"/>
    </xf>
    <xf numFmtId="0" fontId="4" fillId="2" borderId="3" xfId="0" applyNumberFormat="1" applyFont="1" applyFill="1" applyBorder="1" applyAlignment="1" applyProtection="1">
      <alignment horizontal="center" vertical="center"/>
    </xf>
    <xf numFmtId="0" fontId="5" fillId="3" borderId="4" xfId="0" applyNumberFormat="1" applyFont="1" applyFill="1" applyBorder="1" applyAlignment="1" applyProtection="1">
      <alignment horizontal="center" vertical="center"/>
      <protection locked="0"/>
    </xf>
    <xf numFmtId="0" fontId="5" fillId="2" borderId="0" xfId="0" applyNumberFormat="1" applyFont="1" applyFill="1" applyBorder="1" applyAlignment="1" applyProtection="1">
      <alignment horizontal="center" vertical="center"/>
      <protection locked="0"/>
    </xf>
    <xf numFmtId="0" fontId="0" fillId="2" borderId="0" xfId="0" applyNumberFormat="1" applyFill="1" applyAlignment="1" applyProtection="1">
      <alignment horizontal="center" vertical="center"/>
    </xf>
    <xf numFmtId="0" fontId="0" fillId="2" borderId="1" xfId="0" applyFill="1" applyBorder="1" applyAlignment="1" applyProtection="1">
      <alignment horizontal="center" vertical="center"/>
    </xf>
    <xf numFmtId="0" fontId="4" fillId="2" borderId="5" xfId="0" applyNumberFormat="1" applyFont="1" applyFill="1" applyBorder="1" applyAlignment="1" applyProtection="1">
      <alignment horizontal="center" vertical="center"/>
    </xf>
    <xf numFmtId="0" fontId="4" fillId="2" borderId="6" xfId="0" applyNumberFormat="1" applyFont="1" applyFill="1" applyBorder="1" applyAlignment="1" applyProtection="1">
      <alignment horizontal="center" vertical="center"/>
    </xf>
    <xf numFmtId="0" fontId="4" fillId="2" borderId="7" xfId="0" applyNumberFormat="1" applyFont="1" applyFill="1" applyBorder="1" applyAlignment="1" applyProtection="1">
      <alignment horizontal="center" vertical="center"/>
    </xf>
    <xf numFmtId="0" fontId="5" fillId="3" borderId="8" xfId="0" applyNumberFormat="1" applyFon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center" vertical="center"/>
    </xf>
    <xf numFmtId="0" fontId="6" fillId="2" borderId="1" xfId="0" applyNumberFormat="1" applyFont="1" applyFill="1" applyBorder="1" applyAlignment="1" applyProtection="1">
      <alignment horizontal="center" vertical="center"/>
    </xf>
    <xf numFmtId="0" fontId="6" fillId="2" borderId="2" xfId="0" applyNumberFormat="1" applyFont="1" applyFill="1" applyBorder="1" applyAlignment="1" applyProtection="1">
      <alignment horizontal="center" vertical="center"/>
    </xf>
    <xf numFmtId="0" fontId="6" fillId="2" borderId="3" xfId="0" applyNumberFormat="1" applyFont="1" applyFill="1" applyBorder="1" applyAlignment="1" applyProtection="1">
      <alignment horizontal="center" vertical="center"/>
    </xf>
    <xf numFmtId="0" fontId="7" fillId="4" borderId="4" xfId="0" applyNumberFormat="1" applyFont="1" applyFill="1" applyBorder="1" applyAlignment="1" applyProtection="1">
      <alignment horizontal="center" vertical="center"/>
    </xf>
    <xf numFmtId="0" fontId="6" fillId="2" borderId="5" xfId="0" applyNumberFormat="1" applyFont="1" applyFill="1" applyBorder="1" applyAlignment="1" applyProtection="1">
      <alignment horizontal="center" vertical="center"/>
    </xf>
    <xf numFmtId="0" fontId="6" fillId="2" borderId="6" xfId="0" applyNumberFormat="1" applyFont="1" applyFill="1" applyBorder="1" applyAlignment="1" applyProtection="1">
      <alignment horizontal="center" vertical="center"/>
    </xf>
    <xf numFmtId="0" fontId="6" fillId="2" borderId="7" xfId="0" applyNumberFormat="1" applyFont="1" applyFill="1" applyBorder="1" applyAlignment="1" applyProtection="1">
      <alignment horizontal="center" vertical="center"/>
    </xf>
    <xf numFmtId="0" fontId="7" fillId="4" borderId="8" xfId="0" applyNumberFormat="1" applyFont="1" applyFill="1" applyBorder="1" applyAlignment="1" applyProtection="1">
      <alignment horizontal="center" vertical="center"/>
    </xf>
    <xf numFmtId="1" fontId="3" fillId="2" borderId="10" xfId="0" applyNumberFormat="1" applyFont="1" applyFill="1" applyBorder="1" applyAlignment="1" applyProtection="1">
      <alignment vertical="center"/>
    </xf>
    <xf numFmtId="0" fontId="8" fillId="2" borderId="0" xfId="0" applyNumberFormat="1" applyFont="1" applyFill="1" applyBorder="1" applyAlignment="1" applyProtection="1">
      <alignment vertical="center"/>
    </xf>
    <xf numFmtId="0" fontId="8" fillId="2" borderId="1" xfId="0" applyNumberFormat="1" applyFont="1" applyFill="1" applyBorder="1" applyAlignment="1" applyProtection="1">
      <alignment horizontal="center" vertical="center"/>
    </xf>
    <xf numFmtId="0" fontId="8" fillId="2" borderId="2" xfId="0" applyNumberFormat="1" applyFont="1" applyFill="1" applyBorder="1" applyAlignment="1" applyProtection="1">
      <alignment horizontal="center" vertical="center"/>
    </xf>
    <xf numFmtId="0" fontId="8" fillId="2" borderId="3" xfId="0" applyNumberFormat="1" applyFont="1" applyFill="1" applyBorder="1" applyAlignment="1" applyProtection="1">
      <alignment horizontal="center" vertical="center"/>
    </xf>
    <xf numFmtId="20" fontId="1" fillId="2" borderId="10" xfId="0" applyNumberFormat="1" applyFont="1" applyFill="1" applyBorder="1" applyAlignment="1" applyProtection="1">
      <alignment horizontal="center" vertical="center" wrapText="1"/>
    </xf>
    <xf numFmtId="20" fontId="1" fillId="2" borderId="0" xfId="0" applyNumberFormat="1" applyFont="1" applyFill="1" applyBorder="1" applyAlignment="1" applyProtection="1">
      <alignment horizontal="center" vertical="center" wrapText="1"/>
    </xf>
    <xf numFmtId="14" fontId="8" fillId="3" borderId="6" xfId="0" applyNumberFormat="1" applyFont="1" applyFill="1" applyBorder="1" applyAlignment="1" applyProtection="1">
      <alignment horizontal="center" vertical="center"/>
      <protection locked="0"/>
    </xf>
    <xf numFmtId="14" fontId="8" fillId="2" borderId="6" xfId="0" applyNumberFormat="1" applyFont="1" applyFill="1" applyBorder="1" applyAlignment="1" applyProtection="1">
      <alignment horizontal="center" vertical="center"/>
    </xf>
    <xf numFmtId="14" fontId="8" fillId="2" borderId="7" xfId="0" applyNumberFormat="1" applyFont="1" applyFill="1" applyBorder="1" applyAlignment="1" applyProtection="1">
      <alignment horizontal="center" vertical="center"/>
    </xf>
    <xf numFmtId="164" fontId="9" fillId="2" borderId="2" xfId="0" applyNumberFormat="1" applyFont="1" applyFill="1" applyBorder="1" applyAlignment="1" applyProtection="1">
      <alignment horizontal="center" vertical="center"/>
    </xf>
    <xf numFmtId="164" fontId="9" fillId="2" borderId="3" xfId="0" applyNumberFormat="1" applyFont="1" applyFill="1" applyBorder="1" applyAlignment="1" applyProtection="1">
      <alignment horizontal="center" vertical="center"/>
    </xf>
    <xf numFmtId="0" fontId="0" fillId="2" borderId="8" xfId="0" applyFill="1" applyBorder="1" applyAlignment="1" applyProtection="1">
      <alignment horizontal="center" vertical="center"/>
    </xf>
    <xf numFmtId="164" fontId="9" fillId="2" borderId="6" xfId="0" applyNumberFormat="1" applyFont="1" applyFill="1" applyBorder="1" applyAlignment="1" applyProtection="1">
      <alignment horizontal="center" vertical="center"/>
    </xf>
    <xf numFmtId="164" fontId="9" fillId="2" borderId="7" xfId="0" applyNumberFormat="1" applyFont="1" applyFill="1" applyBorder="1" applyAlignment="1" applyProtection="1">
      <alignment horizontal="center" vertical="center"/>
    </xf>
    <xf numFmtId="165" fontId="10" fillId="2" borderId="11" xfId="0" applyNumberFormat="1" applyFont="1" applyFill="1" applyBorder="1" applyAlignment="1" applyProtection="1">
      <alignment horizontal="center" vertical="center"/>
    </xf>
    <xf numFmtId="165" fontId="10" fillId="2" borderId="12" xfId="0" applyNumberFormat="1" applyFont="1" applyFill="1" applyBorder="1" applyAlignment="1" applyProtection="1">
      <alignment horizontal="center" vertical="center"/>
    </xf>
    <xf numFmtId="1" fontId="2" fillId="2" borderId="0" xfId="0" applyNumberFormat="1" applyFont="1" applyFill="1" applyBorder="1" applyAlignment="1" applyProtection="1">
      <alignment horizontal="center" vertical="center"/>
    </xf>
    <xf numFmtId="0" fontId="0" fillId="2" borderId="13" xfId="0" applyFill="1" applyBorder="1" applyAlignment="1" applyProtection="1">
      <alignment horizontal="center" vertical="center" wrapText="1"/>
    </xf>
    <xf numFmtId="0" fontId="0" fillId="2" borderId="11" xfId="0" applyFill="1" applyBorder="1" applyAlignment="1" applyProtection="1">
      <alignment horizontal="center" vertical="center" wrapText="1"/>
    </xf>
    <xf numFmtId="0" fontId="0" fillId="2" borderId="14" xfId="0" applyFill="1" applyBorder="1" applyAlignment="1" applyProtection="1">
      <alignment horizontal="center" vertical="center" wrapText="1"/>
    </xf>
    <xf numFmtId="20" fontId="0" fillId="2" borderId="14" xfId="0" applyNumberFormat="1" applyFill="1" applyBorder="1" applyAlignment="1" applyProtection="1">
      <alignment horizontal="center" vertical="center" wrapText="1"/>
    </xf>
    <xf numFmtId="20" fontId="0" fillId="2" borderId="12" xfId="0" applyNumberFormat="1" applyFill="1" applyBorder="1" applyAlignment="1" applyProtection="1">
      <alignment horizontal="center" vertical="center" wrapText="1"/>
    </xf>
    <xf numFmtId="0" fontId="1" fillId="5" borderId="15" xfId="0" applyFont="1" applyFill="1" applyBorder="1" applyAlignment="1" applyProtection="1">
      <alignment horizontal="center" vertical="center"/>
    </xf>
    <xf numFmtId="0" fontId="1" fillId="5" borderId="16" xfId="0" applyFont="1" applyFill="1" applyBorder="1" applyAlignment="1" applyProtection="1">
      <alignment horizontal="center" vertical="center"/>
    </xf>
    <xf numFmtId="0" fontId="0" fillId="2" borderId="0" xfId="0" quotePrefix="1" applyFill="1" applyAlignment="1" applyProtection="1">
      <alignment horizontal="center" vertical="center"/>
      <protection locked="0"/>
    </xf>
    <xf numFmtId="0" fontId="0" fillId="2" borderId="0" xfId="0" applyFill="1" applyAlignment="1" applyProtection="1">
      <alignment horizontal="center" vertical="center"/>
      <protection locked="0"/>
    </xf>
    <xf numFmtId="0" fontId="0" fillId="2" borderId="0" xfId="0" applyFill="1" applyAlignment="1" applyProtection="1">
      <alignment horizontal="center" vertical="center" wrapText="1"/>
    </xf>
    <xf numFmtId="0" fontId="12" fillId="2" borderId="17" xfId="0" applyFont="1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20" fontId="0" fillId="3" borderId="17" xfId="0" applyNumberFormat="1" applyFill="1" applyBorder="1" applyAlignment="1" applyProtection="1">
      <alignment horizontal="center" vertical="center"/>
      <protection locked="0"/>
    </xf>
    <xf numFmtId="165" fontId="0" fillId="2" borderId="17" xfId="0" applyNumberFormat="1" applyFill="1" applyBorder="1" applyAlignment="1" applyProtection="1">
      <alignment horizontal="center" vertical="center"/>
    </xf>
    <xf numFmtId="165" fontId="12" fillId="0" borderId="17" xfId="0" applyNumberFormat="1" applyFont="1" applyFill="1" applyBorder="1" applyAlignment="1" applyProtection="1">
      <alignment horizontal="center" vertical="center"/>
    </xf>
    <xf numFmtId="2" fontId="12" fillId="2" borderId="17" xfId="0" applyNumberFormat="1" applyFont="1" applyFill="1" applyBorder="1" applyAlignment="1" applyProtection="1">
      <alignment horizontal="center" vertical="center"/>
    </xf>
    <xf numFmtId="0" fontId="0" fillId="2" borderId="17" xfId="0" applyFill="1" applyBorder="1" applyAlignment="1" applyProtection="1">
      <alignment horizontal="center" vertical="center"/>
    </xf>
    <xf numFmtId="2" fontId="0" fillId="2" borderId="18" xfId="0" applyNumberFormat="1" applyFill="1" applyBorder="1" applyAlignment="1" applyProtection="1">
      <alignment horizontal="center" vertical="center"/>
    </xf>
    <xf numFmtId="165" fontId="11" fillId="2" borderId="17" xfId="0" applyNumberFormat="1" applyFont="1" applyFill="1" applyBorder="1" applyAlignment="1" applyProtection="1">
      <alignment vertical="center"/>
    </xf>
    <xf numFmtId="2" fontId="11" fillId="2" borderId="17" xfId="0" applyNumberFormat="1" applyFont="1" applyFill="1" applyBorder="1" applyAlignment="1" applyProtection="1">
      <alignment vertical="center"/>
    </xf>
    <xf numFmtId="1" fontId="11" fillId="2" borderId="19" xfId="0" applyNumberFormat="1" applyFont="1" applyFill="1" applyBorder="1" applyAlignment="1" applyProtection="1">
      <alignment horizontal="center" vertical="center"/>
    </xf>
    <xf numFmtId="1" fontId="11" fillId="2" borderId="17" xfId="0" applyNumberFormat="1" applyFont="1" applyFill="1" applyBorder="1" applyAlignment="1" applyProtection="1">
      <alignment horizontal="center" vertical="center"/>
    </xf>
    <xf numFmtId="0" fontId="0" fillId="2" borderId="0" xfId="0" applyFill="1" applyAlignment="1" applyProtection="1">
      <alignment horizontal="center" vertical="center"/>
    </xf>
    <xf numFmtId="0" fontId="12" fillId="2" borderId="18" xfId="0" applyFont="1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3" borderId="17" xfId="0" applyFont="1" applyFill="1" applyBorder="1" applyAlignment="1" applyProtection="1">
      <alignment horizontal="center" vertical="center"/>
    </xf>
    <xf numFmtId="2" fontId="1" fillId="3" borderId="17" xfId="0" applyNumberFormat="1" applyFont="1" applyFill="1" applyBorder="1" applyAlignment="1" applyProtection="1">
      <alignment horizontal="center" vertical="center"/>
    </xf>
    <xf numFmtId="0" fontId="1" fillId="3" borderId="17" xfId="0" applyFont="1" applyFill="1" applyBorder="1" applyAlignment="1" applyProtection="1">
      <alignment horizontal="center" vertical="center"/>
    </xf>
    <xf numFmtId="166" fontId="1" fillId="3" borderId="17" xfId="0" applyNumberFormat="1" applyFont="1" applyFill="1" applyBorder="1" applyAlignment="1" applyProtection="1">
      <alignment vertical="center"/>
    </xf>
    <xf numFmtId="2" fontId="1" fillId="3" borderId="17" xfId="0" applyNumberFormat="1" applyFont="1" applyFill="1" applyBorder="1" applyAlignment="1" applyProtection="1">
      <alignment vertical="center"/>
    </xf>
    <xf numFmtId="20" fontId="0" fillId="2" borderId="0" xfId="0" applyNumberFormat="1" applyFill="1" applyAlignment="1" applyProtection="1">
      <alignment horizontal="center" vertical="center"/>
    </xf>
    <xf numFmtId="2" fontId="0" fillId="6" borderId="17" xfId="0" applyNumberFormat="1" applyFill="1" applyBorder="1" applyAlignment="1" applyProtection="1">
      <alignment horizontal="center" vertical="center"/>
    </xf>
    <xf numFmtId="0" fontId="0" fillId="6" borderId="17" xfId="0" applyFill="1" applyBorder="1" applyAlignment="1" applyProtection="1">
      <alignment horizontal="center" vertical="center"/>
    </xf>
    <xf numFmtId="0" fontId="0" fillId="6" borderId="20" xfId="0" applyFill="1" applyBorder="1" applyAlignment="1" applyProtection="1">
      <alignment horizontal="center" vertical="center"/>
    </xf>
    <xf numFmtId="2" fontId="0" fillId="6" borderId="19" xfId="0" applyNumberFormat="1" applyFill="1" applyBorder="1" applyAlignment="1" applyProtection="1">
      <alignment horizontal="center" vertical="center"/>
    </xf>
    <xf numFmtId="2" fontId="0" fillId="7" borderId="17" xfId="0" applyNumberFormat="1" applyFill="1" applyBorder="1" applyAlignment="1" applyProtection="1">
      <alignment horizontal="center" vertical="center"/>
    </xf>
    <xf numFmtId="0" fontId="0" fillId="7" borderId="17" xfId="0" applyFill="1" applyBorder="1" applyAlignment="1" applyProtection="1">
      <alignment horizontal="center" vertical="center"/>
    </xf>
    <xf numFmtId="0" fontId="0" fillId="7" borderId="20" xfId="0" applyFill="1" applyBorder="1" applyAlignment="1" applyProtection="1">
      <alignment horizontal="center" vertical="center"/>
    </xf>
    <xf numFmtId="2" fontId="0" fillId="7" borderId="19" xfId="0" applyNumberFormat="1" applyFill="1" applyBorder="1" applyAlignment="1" applyProtection="1">
      <alignment horizontal="center" vertical="center"/>
    </xf>
    <xf numFmtId="2" fontId="0" fillId="8" borderId="17" xfId="0" applyNumberFormat="1" applyFill="1" applyBorder="1" applyAlignment="1" applyProtection="1">
      <alignment horizontal="center" vertical="center"/>
    </xf>
    <xf numFmtId="0" fontId="0" fillId="8" borderId="17" xfId="0" applyFill="1" applyBorder="1" applyAlignment="1" applyProtection="1">
      <alignment horizontal="center" vertical="center"/>
    </xf>
    <xf numFmtId="0" fontId="0" fillId="8" borderId="20" xfId="0" applyFill="1" applyBorder="1" applyAlignment="1" applyProtection="1">
      <alignment horizontal="center" vertical="center"/>
    </xf>
    <xf numFmtId="2" fontId="0" fillId="8" borderId="19" xfId="0" applyNumberFormat="1" applyFill="1" applyBorder="1" applyAlignment="1" applyProtection="1">
      <alignment horizontal="center" vertical="center"/>
    </xf>
    <xf numFmtId="2" fontId="0" fillId="9" borderId="17" xfId="0" applyNumberFormat="1" applyFill="1" applyBorder="1" applyAlignment="1" applyProtection="1">
      <alignment horizontal="center" vertical="center"/>
    </xf>
    <xf numFmtId="0" fontId="0" fillId="9" borderId="17" xfId="0" applyFill="1" applyBorder="1" applyAlignment="1" applyProtection="1">
      <alignment horizontal="center" vertical="center"/>
    </xf>
    <xf numFmtId="0" fontId="0" fillId="9" borderId="20" xfId="0" applyFill="1" applyBorder="1" applyAlignment="1" applyProtection="1">
      <alignment horizontal="center" vertical="center"/>
    </xf>
    <xf numFmtId="2" fontId="0" fillId="9" borderId="19" xfId="0" applyNumberFormat="1" applyFill="1" applyBorder="1" applyAlignment="1" applyProtection="1">
      <alignment horizontal="center" vertical="center"/>
    </xf>
    <xf numFmtId="2" fontId="0" fillId="10" borderId="17" xfId="0" applyNumberFormat="1" applyFill="1" applyBorder="1" applyAlignment="1" applyProtection="1">
      <alignment horizontal="center" vertical="center"/>
    </xf>
    <xf numFmtId="0" fontId="0" fillId="10" borderId="17" xfId="0" applyFill="1" applyBorder="1" applyAlignment="1" applyProtection="1">
      <alignment horizontal="center" vertical="center"/>
    </xf>
    <xf numFmtId="0" fontId="0" fillId="10" borderId="20" xfId="0" applyFill="1" applyBorder="1" applyAlignment="1" applyProtection="1">
      <alignment horizontal="center" vertical="center"/>
    </xf>
    <xf numFmtId="2" fontId="0" fillId="10" borderId="19" xfId="0" applyNumberFormat="1" applyFill="1" applyBorder="1" applyAlignment="1" applyProtection="1">
      <alignment horizontal="center" vertical="center"/>
    </xf>
    <xf numFmtId="2" fontId="0" fillId="5" borderId="17" xfId="0" applyNumberFormat="1" applyFill="1" applyBorder="1" applyAlignment="1" applyProtection="1">
      <alignment horizontal="center" vertical="center"/>
    </xf>
    <xf numFmtId="0" fontId="0" fillId="5" borderId="17" xfId="0" applyFill="1" applyBorder="1" applyAlignment="1" applyProtection="1">
      <alignment horizontal="center" vertical="center"/>
    </xf>
    <xf numFmtId="0" fontId="0" fillId="5" borderId="20" xfId="0" applyFill="1" applyBorder="1" applyAlignment="1" applyProtection="1">
      <alignment horizontal="center" vertical="center"/>
    </xf>
    <xf numFmtId="2" fontId="0" fillId="5" borderId="19" xfId="0" applyNumberFormat="1" applyFill="1" applyBorder="1" applyAlignment="1" applyProtection="1">
      <alignment horizontal="center" vertical="center"/>
    </xf>
    <xf numFmtId="2" fontId="0" fillId="11" borderId="17" xfId="0" applyNumberFormat="1" applyFill="1" applyBorder="1" applyAlignment="1" applyProtection="1">
      <alignment horizontal="center" vertical="center"/>
    </xf>
    <xf numFmtId="0" fontId="0" fillId="11" borderId="17" xfId="0" applyFill="1" applyBorder="1" applyAlignment="1" applyProtection="1">
      <alignment horizontal="center" vertical="center"/>
    </xf>
    <xf numFmtId="0" fontId="0" fillId="11" borderId="20" xfId="0" applyFill="1" applyBorder="1" applyAlignment="1" applyProtection="1">
      <alignment horizontal="center" vertical="center"/>
    </xf>
    <xf numFmtId="2" fontId="0" fillId="11" borderId="19" xfId="0" applyNumberFormat="1" applyFill="1" applyBorder="1" applyAlignment="1" applyProtection="1">
      <alignment horizontal="center" vertical="center"/>
    </xf>
    <xf numFmtId="20" fontId="0" fillId="4" borderId="18" xfId="0" applyNumberForma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44">
    <dxf>
      <font>
        <b/>
        <i val="0"/>
      </font>
      <fill>
        <patternFill>
          <bgColor theme="6" tint="0.59996337778862885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rgb="FFFFFF99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79998168889431442"/>
        </patternFill>
      </fill>
    </dxf>
    <dxf>
      <font>
        <b/>
        <i val="0"/>
      </font>
      <fill>
        <patternFill>
          <bgColor theme="6" tint="0.59996337778862885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rgb="FFFFFF99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79998168889431442"/>
        </patternFill>
      </fill>
    </dxf>
    <dxf>
      <font>
        <b/>
        <i val="0"/>
      </font>
      <fill>
        <patternFill>
          <bgColor theme="6" tint="0.59996337778862885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rgb="FFFFFF99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79998168889431442"/>
        </patternFill>
      </fill>
    </dxf>
    <dxf>
      <font>
        <b/>
        <i val="0"/>
      </font>
      <fill>
        <patternFill>
          <bgColor theme="6" tint="0.59996337778862885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rgb="FFFFFF99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FF9254-0C92-4AB8-9A18-E700E361FBC2}">
  <sheetPr codeName="Feuil1"/>
  <dimension ref="A1:CW44"/>
  <sheetViews>
    <sheetView tabSelected="1" zoomScale="90" zoomScaleNormal="90" workbookViewId="0">
      <selection activeCell="S35" sqref="S35"/>
    </sheetView>
  </sheetViews>
  <sheetFormatPr baseColWidth="10" defaultRowHeight="15" x14ac:dyDescent="0.25"/>
  <cols>
    <col min="1" max="1" width="15.85546875" style="62" bestFit="1" customWidth="1"/>
    <col min="2" max="2" width="18.28515625" style="62" bestFit="1" customWidth="1"/>
    <col min="3" max="3" width="15.7109375" style="62" customWidth="1"/>
    <col min="4" max="4" width="12.7109375" style="70" customWidth="1"/>
    <col min="5" max="5" width="8.7109375" style="70" customWidth="1"/>
    <col min="6" max="6" width="12.7109375" style="70" customWidth="1"/>
    <col min="7" max="7" width="10.7109375" style="70" customWidth="1"/>
    <col min="8" max="8" width="13.140625" style="70" bestFit="1" customWidth="1"/>
    <col min="9" max="10" width="12.7109375" style="62" customWidth="1"/>
    <col min="11" max="11" width="11" style="62" bestFit="1" customWidth="1"/>
    <col min="12" max="13" width="7" style="62" customWidth="1"/>
    <col min="14" max="16" width="5.85546875" style="62" customWidth="1"/>
    <col min="17" max="16384" width="11.42578125" style="62"/>
  </cols>
  <sheetData>
    <row r="1" spans="1:16" s="7" customFormat="1" ht="15.75" customHeight="1" thickBot="1" x14ac:dyDescent="0.3">
      <c r="A1" s="1">
        <v>2102329100602</v>
      </c>
      <c r="B1" s="2" t="str">
        <f>+TEXT(B7,"mmmm")</f>
        <v>février</v>
      </c>
      <c r="C1" s="3"/>
      <c r="D1" s="3"/>
      <c r="E1" s="3"/>
      <c r="F1" s="3"/>
      <c r="G1" s="3"/>
      <c r="H1" s="3"/>
      <c r="I1" s="3"/>
      <c r="J1" s="4"/>
      <c r="K1" s="5">
        <v>2022</v>
      </c>
      <c r="L1" s="6"/>
      <c r="M1" s="6"/>
    </row>
    <row r="2" spans="1:16" s="7" customFormat="1" ht="15.75" customHeight="1" thickBot="1" x14ac:dyDescent="0.3">
      <c r="A2" s="8" t="s">
        <v>0</v>
      </c>
      <c r="B2" s="9"/>
      <c r="C2" s="10"/>
      <c r="D2" s="10"/>
      <c r="E2" s="10"/>
      <c r="F2" s="10"/>
      <c r="G2" s="10"/>
      <c r="H2" s="10"/>
      <c r="I2" s="10"/>
      <c r="J2" s="11"/>
      <c r="K2" s="12"/>
      <c r="L2" s="6"/>
      <c r="M2" s="6"/>
    </row>
    <row r="3" spans="1:16" s="7" customFormat="1" ht="15.75" customHeight="1" x14ac:dyDescent="0.25">
      <c r="A3" s="13" t="s">
        <v>1</v>
      </c>
      <c r="B3" s="14" t="s">
        <v>2</v>
      </c>
      <c r="C3" s="15"/>
      <c r="D3" s="15"/>
      <c r="E3" s="15"/>
      <c r="F3" s="15"/>
      <c r="G3" s="15"/>
      <c r="H3" s="15"/>
      <c r="I3" s="15"/>
      <c r="J3" s="16"/>
      <c r="K3" s="17">
        <f>+_xlfn.ISOWEEKNUM(B6)</f>
        <v>9</v>
      </c>
      <c r="L3" s="6"/>
      <c r="M3" s="6"/>
    </row>
    <row r="4" spans="1:16" s="7" customFormat="1" ht="19.5" customHeight="1" thickBot="1" x14ac:dyDescent="0.3">
      <c r="A4" s="13" t="s">
        <v>3</v>
      </c>
      <c r="B4" s="18"/>
      <c r="C4" s="19"/>
      <c r="D4" s="19"/>
      <c r="E4" s="19"/>
      <c r="F4" s="19"/>
      <c r="G4" s="19"/>
      <c r="H4" s="19"/>
      <c r="I4" s="19"/>
      <c r="J4" s="20"/>
      <c r="K4" s="21"/>
      <c r="L4" s="22"/>
      <c r="M4" s="23"/>
    </row>
    <row r="5" spans="1:16" s="7" customFormat="1" ht="15.75" customHeight="1" x14ac:dyDescent="0.25">
      <c r="A5" s="13" t="s">
        <v>4</v>
      </c>
      <c r="B5" s="24" t="s">
        <v>5</v>
      </c>
      <c r="C5" s="25"/>
      <c r="D5" s="25"/>
      <c r="E5" s="25"/>
      <c r="F5" s="25"/>
      <c r="G5" s="25" t="s">
        <v>6</v>
      </c>
      <c r="H5" s="25"/>
      <c r="I5" s="25"/>
      <c r="J5" s="25"/>
      <c r="K5" s="26"/>
      <c r="L5" s="27" t="s">
        <v>7</v>
      </c>
      <c r="M5" s="28" t="s">
        <v>8</v>
      </c>
    </row>
    <row r="6" spans="1:16" s="7" customFormat="1" ht="16.5" customHeight="1" thickBot="1" x14ac:dyDescent="0.3">
      <c r="A6" s="13" t="s">
        <v>9</v>
      </c>
      <c r="B6" s="29">
        <v>44620</v>
      </c>
      <c r="C6" s="29"/>
      <c r="D6" s="29"/>
      <c r="E6" s="29"/>
      <c r="F6" s="29"/>
      <c r="G6" s="30">
        <f>+B6+6</f>
        <v>44626</v>
      </c>
      <c r="H6" s="30"/>
      <c r="I6" s="30"/>
      <c r="J6" s="30"/>
      <c r="K6" s="31"/>
      <c r="L6" s="27"/>
      <c r="M6" s="28"/>
    </row>
    <row r="7" spans="1:16" s="7" customFormat="1" ht="15" customHeight="1" thickBot="1" x14ac:dyDescent="0.3">
      <c r="A7" s="13" t="s">
        <v>10</v>
      </c>
      <c r="B7" s="32">
        <f>+B6</f>
        <v>44620</v>
      </c>
      <c r="C7" s="32"/>
      <c r="D7" s="32"/>
      <c r="E7" s="32"/>
      <c r="F7" s="32"/>
      <c r="G7" s="32"/>
      <c r="H7" s="32"/>
      <c r="I7" s="32"/>
      <c r="J7" s="32"/>
      <c r="K7" s="33"/>
    </row>
    <row r="8" spans="1:16" s="7" customFormat="1" ht="15.75" customHeight="1" thickBot="1" x14ac:dyDescent="0.3">
      <c r="A8" s="34" t="s">
        <v>11</v>
      </c>
      <c r="B8" s="35"/>
      <c r="C8" s="35"/>
      <c r="D8" s="35"/>
      <c r="E8" s="35"/>
      <c r="F8" s="35"/>
      <c r="G8" s="35"/>
      <c r="H8" s="35"/>
      <c r="I8" s="35"/>
      <c r="J8" s="35"/>
      <c r="K8" s="36"/>
      <c r="L8" s="37">
        <v>0.875</v>
      </c>
      <c r="M8" s="38">
        <v>0.25</v>
      </c>
      <c r="O8" s="39">
        <f>COUNTIF(F9,"repos")+COUNTIF(F9,"CONGE")+COUNTIF(F9,"ABS")</f>
        <v>0</v>
      </c>
    </row>
    <row r="9" spans="1:16" s="49" customFormat="1" ht="45.75" thickBot="1" x14ac:dyDescent="0.3">
      <c r="A9" s="40" t="s">
        <v>12</v>
      </c>
      <c r="B9" s="41" t="s">
        <v>13</v>
      </c>
      <c r="C9" s="42" t="s">
        <v>14</v>
      </c>
      <c r="D9" s="43" t="s">
        <v>15</v>
      </c>
      <c r="E9" s="43" t="s">
        <v>16</v>
      </c>
      <c r="F9" s="43" t="s">
        <v>17</v>
      </c>
      <c r="G9" s="43" t="s">
        <v>18</v>
      </c>
      <c r="H9" s="43" t="s">
        <v>19</v>
      </c>
      <c r="I9" s="42" t="s">
        <v>20</v>
      </c>
      <c r="J9" s="42" t="s">
        <v>21</v>
      </c>
      <c r="K9" s="44" t="s">
        <v>22</v>
      </c>
      <c r="L9" s="45" t="s">
        <v>23</v>
      </c>
      <c r="M9" s="46"/>
      <c r="N9" s="47" t="s">
        <v>24</v>
      </c>
      <c r="O9" s="48" t="s">
        <v>25</v>
      </c>
      <c r="P9" s="48" t="s">
        <v>26</v>
      </c>
    </row>
    <row r="10" spans="1:16" ht="15" customHeight="1" x14ac:dyDescent="0.25">
      <c r="A10" s="48" t="s">
        <v>0</v>
      </c>
      <c r="B10" s="50" t="s">
        <v>28</v>
      </c>
      <c r="C10" s="51" t="s">
        <v>29</v>
      </c>
      <c r="D10" s="52">
        <v>0.41666666666666669</v>
      </c>
      <c r="E10" s="99" t="str">
        <f>+IF(ISTEXT(D10),"",IF(ISBLANK(D10),"","00:40"))</f>
        <v>00:40</v>
      </c>
      <c r="F10" s="52">
        <v>0.75</v>
      </c>
      <c r="G10" s="53">
        <f>IFERROR(IF(ISBLANK(D10),"",IF(F10&lt;D10,1+F10,F10)-D10),"")</f>
        <v>0.33333333333333331</v>
      </c>
      <c r="H10" s="54">
        <f>IFERROR(G10-E10,"")</f>
        <v>0.30555555555555552</v>
      </c>
      <c r="I10" s="55">
        <f>IFERROR(H10*24,"")</f>
        <v>7.3333333333333321</v>
      </c>
      <c r="J10" s="56">
        <f>+IF(F10&gt;0,1,"")</f>
        <v>1</v>
      </c>
      <c r="K10" s="57">
        <f>+IFERROR(IF(I10-(J10*7)&gt;0,I10-(J10*7),""),"")</f>
        <v>0.33333333333333215</v>
      </c>
      <c r="L10" s="58" t="str">
        <f>IFERROR(IF(F10&lt;D10,MIN(1-$L$8,1-D10)+MIN(F10,$M$8)-E10,IF(F10&gt;$L$8,F10-$L$8,IF(AND(D10&lt;$M$8,D10&gt;0),$M$8-D10,""))),"")</f>
        <v/>
      </c>
      <c r="M10" s="59" t="str">
        <f>IFERROR(L10*24,"")</f>
        <v/>
      </c>
      <c r="N10" s="60">
        <f>+COUNTIF(D10,"ABS")</f>
        <v>0</v>
      </c>
      <c r="O10" s="61">
        <f>COUNTIF(D10,"repos")</f>
        <v>0</v>
      </c>
      <c r="P10" s="61">
        <f>+COUNTIF(D10,"CONGE")</f>
        <v>0</v>
      </c>
    </row>
    <row r="11" spans="1:16" ht="15" customHeight="1" x14ac:dyDescent="0.25">
      <c r="A11" s="48" t="s">
        <v>0</v>
      </c>
      <c r="B11" s="50"/>
      <c r="C11" s="51"/>
      <c r="D11" s="52"/>
      <c r="E11" s="99" t="str">
        <f t="shared" ref="E11:E36" si="0">+IF(ISTEXT(D11),"",IF(ISBLANK(D11),"","00:40"))</f>
        <v/>
      </c>
      <c r="F11" s="52"/>
      <c r="G11" s="53" t="str">
        <f t="shared" ref="G11:G36" si="1">IFERROR(IF(ISBLANK(D11),"",IF(F11&lt;D11,1+F11,F11)-D11),"")</f>
        <v/>
      </c>
      <c r="H11" s="54" t="str">
        <f t="shared" ref="H11:H36" si="2">IFERROR(G11-E11,"")</f>
        <v/>
      </c>
      <c r="I11" s="55" t="str">
        <f t="shared" ref="I11:I36" si="3">IFERROR(H11*24,"")</f>
        <v/>
      </c>
      <c r="J11" s="56" t="str">
        <f t="shared" ref="J11:J36" si="4">+IF(F11&gt;0,1,"")</f>
        <v/>
      </c>
      <c r="K11" s="57" t="str">
        <f t="shared" ref="K11:K36" si="5">+IFERROR(IF(I11-(J11*7)&gt;0,I11-(J11*7),""),"")</f>
        <v/>
      </c>
      <c r="L11" s="58" t="str">
        <f>IFERROR(IF(F11&lt;D11,MIN(1-$L$8,1-D11)+MIN(F11,$M$8)-E11,IF(F11&gt;$L$8,F11-$L$8,IF(AND(D11&lt;$M$8,D11&gt;0),$M$8-D11,""))),"")</f>
        <v/>
      </c>
      <c r="M11" s="59" t="str">
        <f>IFERROR(L11*24,"")</f>
        <v/>
      </c>
      <c r="N11" s="60">
        <f t="shared" ref="N11:N36" si="6">+COUNTIF(D11,"ABS")</f>
        <v>0</v>
      </c>
      <c r="O11" s="61">
        <f t="shared" ref="O11:O36" si="7">COUNTIF(D11,"repos")</f>
        <v>0</v>
      </c>
      <c r="P11" s="61">
        <f t="shared" ref="P11:P36" si="8">+COUNTIF(D11,"CONGE")</f>
        <v>0</v>
      </c>
    </row>
    <row r="12" spans="1:16" ht="15" customHeight="1" x14ac:dyDescent="0.25">
      <c r="A12" s="48" t="s">
        <v>0</v>
      </c>
      <c r="B12" s="50"/>
      <c r="C12" s="51"/>
      <c r="D12" s="52"/>
      <c r="E12" s="99" t="str">
        <f t="shared" si="0"/>
        <v/>
      </c>
      <c r="F12" s="52"/>
      <c r="G12" s="53" t="str">
        <f t="shared" si="1"/>
        <v/>
      </c>
      <c r="H12" s="54" t="str">
        <f t="shared" si="2"/>
        <v/>
      </c>
      <c r="I12" s="55" t="str">
        <f t="shared" si="3"/>
        <v/>
      </c>
      <c r="J12" s="56" t="str">
        <f t="shared" si="4"/>
        <v/>
      </c>
      <c r="K12" s="57" t="str">
        <f t="shared" si="5"/>
        <v/>
      </c>
      <c r="L12" s="58" t="str">
        <f>IFERROR(IF(F12&lt;D12,MIN(1-$L$8,1-D12)+MIN(F12,$M$8)-E12,IF(F12&gt;$L$8,F12-$L$8,IF(AND(D12&lt;$M$8,D12&gt;0),$M$8-D12,""))),"")</f>
        <v/>
      </c>
      <c r="M12" s="59" t="str">
        <f t="shared" ref="M12:M36" si="9">IFERROR(L12*24,"")</f>
        <v/>
      </c>
      <c r="N12" s="60">
        <f t="shared" si="6"/>
        <v>0</v>
      </c>
      <c r="O12" s="61">
        <f t="shared" si="7"/>
        <v>0</v>
      </c>
      <c r="P12" s="61">
        <f t="shared" si="8"/>
        <v>0</v>
      </c>
    </row>
    <row r="13" spans="1:16" ht="15.75" customHeight="1" x14ac:dyDescent="0.25">
      <c r="A13" s="48" t="s">
        <v>0</v>
      </c>
      <c r="B13" s="50"/>
      <c r="C13" s="51"/>
      <c r="D13" s="52"/>
      <c r="E13" s="99" t="str">
        <f t="shared" si="0"/>
        <v/>
      </c>
      <c r="F13" s="52"/>
      <c r="G13" s="53" t="str">
        <f t="shared" si="1"/>
        <v/>
      </c>
      <c r="H13" s="54" t="str">
        <f t="shared" si="2"/>
        <v/>
      </c>
      <c r="I13" s="55" t="str">
        <f t="shared" si="3"/>
        <v/>
      </c>
      <c r="J13" s="56" t="str">
        <f t="shared" si="4"/>
        <v/>
      </c>
      <c r="K13" s="57" t="str">
        <f t="shared" si="5"/>
        <v/>
      </c>
      <c r="L13" s="58" t="str">
        <f>IFERROR(IF(F13&lt;D13,MIN(1-$L$8,1-D13)+MIN(F13,$M$8)-E13,IF(F13&gt;$L$8,F13-$L$8,IF(AND(D13&lt;$M$8,D13&gt;0),$M$8-D13,""))),"")</f>
        <v/>
      </c>
      <c r="M13" s="59" t="str">
        <f t="shared" si="9"/>
        <v/>
      </c>
      <c r="N13" s="60">
        <f t="shared" si="6"/>
        <v>0</v>
      </c>
      <c r="O13" s="61">
        <f t="shared" si="7"/>
        <v>0</v>
      </c>
      <c r="P13" s="61">
        <f t="shared" si="8"/>
        <v>0</v>
      </c>
    </row>
    <row r="14" spans="1:16" x14ac:dyDescent="0.25">
      <c r="A14" s="48" t="s">
        <v>0</v>
      </c>
      <c r="B14" s="50"/>
      <c r="C14" s="51"/>
      <c r="D14" s="52"/>
      <c r="E14" s="99" t="str">
        <f t="shared" si="0"/>
        <v/>
      </c>
      <c r="F14" s="52"/>
      <c r="G14" s="53" t="str">
        <f t="shared" si="1"/>
        <v/>
      </c>
      <c r="H14" s="54" t="str">
        <f t="shared" si="2"/>
        <v/>
      </c>
      <c r="I14" s="55" t="str">
        <f t="shared" si="3"/>
        <v/>
      </c>
      <c r="J14" s="56" t="str">
        <f t="shared" si="4"/>
        <v/>
      </c>
      <c r="K14" s="57" t="str">
        <f t="shared" si="5"/>
        <v/>
      </c>
      <c r="L14" s="58" t="str">
        <f>IFERROR(IF(F14&lt;D14,MIN(1-$L$8,1-D14)+MIN(F14,$M$8)-E14,IF(F14&gt;$L$8,F14-$L$8,IF(AND(D14&lt;$M$8,D14&gt;0),$M$8-D14,""))),"")</f>
        <v/>
      </c>
      <c r="M14" s="59" t="str">
        <f t="shared" si="9"/>
        <v/>
      </c>
      <c r="N14" s="60">
        <f t="shared" si="6"/>
        <v>0</v>
      </c>
      <c r="O14" s="61">
        <f t="shared" si="7"/>
        <v>0</v>
      </c>
      <c r="P14" s="61">
        <f t="shared" si="8"/>
        <v>0</v>
      </c>
    </row>
    <row r="15" spans="1:16" x14ac:dyDescent="0.25">
      <c r="A15" s="48" t="s">
        <v>0</v>
      </c>
      <c r="B15" s="50"/>
      <c r="C15" s="51"/>
      <c r="D15" s="52"/>
      <c r="E15" s="99" t="str">
        <f t="shared" si="0"/>
        <v/>
      </c>
      <c r="F15" s="52"/>
      <c r="G15" s="53" t="str">
        <f t="shared" si="1"/>
        <v/>
      </c>
      <c r="H15" s="54" t="str">
        <f t="shared" si="2"/>
        <v/>
      </c>
      <c r="I15" s="55" t="str">
        <f t="shared" si="3"/>
        <v/>
      </c>
      <c r="J15" s="56" t="str">
        <f t="shared" si="4"/>
        <v/>
      </c>
      <c r="K15" s="57" t="str">
        <f t="shared" si="5"/>
        <v/>
      </c>
      <c r="L15" s="58" t="str">
        <f>IFERROR(IF(F15&lt;D15,MIN(1-$L$8,1-D15)+MIN(F15,$M$8)-E15,IF(F15&gt;$L$8,F15-$L$8,IF(AND(D15&lt;$M$8,D15&gt;0),$M$8-D15,""))),"")</f>
        <v/>
      </c>
      <c r="M15" s="59" t="str">
        <f t="shared" si="9"/>
        <v/>
      </c>
      <c r="N15" s="60">
        <f t="shared" si="6"/>
        <v>0</v>
      </c>
      <c r="O15" s="61">
        <f t="shared" si="7"/>
        <v>0</v>
      </c>
      <c r="P15" s="61">
        <f t="shared" si="8"/>
        <v>0</v>
      </c>
    </row>
    <row r="16" spans="1:16" x14ac:dyDescent="0.25">
      <c r="A16" s="48" t="s">
        <v>0</v>
      </c>
      <c r="B16" s="50"/>
      <c r="C16" s="51"/>
      <c r="D16" s="52"/>
      <c r="E16" s="99" t="str">
        <f t="shared" si="0"/>
        <v/>
      </c>
      <c r="F16" s="52"/>
      <c r="G16" s="53" t="str">
        <f t="shared" si="1"/>
        <v/>
      </c>
      <c r="H16" s="54" t="str">
        <f t="shared" si="2"/>
        <v/>
      </c>
      <c r="I16" s="55" t="str">
        <f t="shared" si="3"/>
        <v/>
      </c>
      <c r="J16" s="56" t="str">
        <f t="shared" si="4"/>
        <v/>
      </c>
      <c r="K16" s="57" t="str">
        <f t="shared" si="5"/>
        <v/>
      </c>
      <c r="L16" s="58" t="str">
        <f>IFERROR(IF(F16&lt;D16,MIN(1-$L$8,1-D16)+MIN(F16,$M$8)-E16,IF(F16&gt;$L$8,F16-$L$8,IF(AND(D16&lt;$M$8,D16&gt;0),$M$8-D16,""))),"")</f>
        <v/>
      </c>
      <c r="M16" s="59" t="str">
        <f t="shared" si="9"/>
        <v/>
      </c>
      <c r="N16" s="60">
        <f t="shared" si="6"/>
        <v>0</v>
      </c>
      <c r="O16" s="61">
        <f t="shared" si="7"/>
        <v>0</v>
      </c>
      <c r="P16" s="61">
        <f t="shared" si="8"/>
        <v>0</v>
      </c>
    </row>
    <row r="17" spans="1:16" x14ac:dyDescent="0.25">
      <c r="A17" s="48" t="s">
        <v>0</v>
      </c>
      <c r="B17" s="50"/>
      <c r="C17" s="51"/>
      <c r="D17" s="52"/>
      <c r="E17" s="99" t="str">
        <f t="shared" si="0"/>
        <v/>
      </c>
      <c r="F17" s="52"/>
      <c r="G17" s="53" t="str">
        <f t="shared" si="1"/>
        <v/>
      </c>
      <c r="H17" s="54" t="str">
        <f t="shared" si="2"/>
        <v/>
      </c>
      <c r="I17" s="55" t="str">
        <f t="shared" si="3"/>
        <v/>
      </c>
      <c r="J17" s="56" t="str">
        <f t="shared" si="4"/>
        <v/>
      </c>
      <c r="K17" s="57" t="str">
        <f t="shared" si="5"/>
        <v/>
      </c>
      <c r="L17" s="58" t="str">
        <f>IFERROR(IF(F17&lt;D17,MIN(1-$L$8,1-D17)+MIN(F17,$M$8)-E17,IF(F17&gt;$L$8,F17-$L$8,IF(AND(D17&lt;$M$8,D17&gt;0),$M$8-D17,""))),"")</f>
        <v/>
      </c>
      <c r="M17" s="59" t="str">
        <f t="shared" si="9"/>
        <v/>
      </c>
      <c r="N17" s="60">
        <f t="shared" si="6"/>
        <v>0</v>
      </c>
      <c r="O17" s="61">
        <f t="shared" si="7"/>
        <v>0</v>
      </c>
      <c r="P17" s="61">
        <f t="shared" si="8"/>
        <v>0</v>
      </c>
    </row>
    <row r="18" spans="1:16" x14ac:dyDescent="0.25">
      <c r="A18" s="48" t="s">
        <v>0</v>
      </c>
      <c r="B18" s="50"/>
      <c r="C18" s="51"/>
      <c r="D18" s="52"/>
      <c r="E18" s="99" t="str">
        <f t="shared" si="0"/>
        <v/>
      </c>
      <c r="F18" s="52"/>
      <c r="G18" s="53" t="str">
        <f t="shared" si="1"/>
        <v/>
      </c>
      <c r="H18" s="54" t="str">
        <f t="shared" si="2"/>
        <v/>
      </c>
      <c r="I18" s="55" t="str">
        <f t="shared" si="3"/>
        <v/>
      </c>
      <c r="J18" s="56" t="str">
        <f t="shared" si="4"/>
        <v/>
      </c>
      <c r="K18" s="57" t="str">
        <f t="shared" si="5"/>
        <v/>
      </c>
      <c r="L18" s="58" t="str">
        <f>IFERROR(IF(F18&lt;D18,MIN(1-$L$8,1-D18)+MIN(F18,$M$8)-E18,IF(F18&gt;$L$8,F18-$L$8,IF(AND(D18&lt;$M$8,D18&gt;0),$M$8-D18,""))),"")</f>
        <v/>
      </c>
      <c r="M18" s="59" t="str">
        <f t="shared" si="9"/>
        <v/>
      </c>
      <c r="N18" s="60">
        <f t="shared" si="6"/>
        <v>0</v>
      </c>
      <c r="O18" s="61">
        <f t="shared" si="7"/>
        <v>0</v>
      </c>
      <c r="P18" s="61">
        <f t="shared" si="8"/>
        <v>0</v>
      </c>
    </row>
    <row r="19" spans="1:16" x14ac:dyDescent="0.25">
      <c r="A19" s="48" t="s">
        <v>0</v>
      </c>
      <c r="B19" s="50"/>
      <c r="C19" s="51"/>
      <c r="D19" s="52"/>
      <c r="E19" s="99" t="str">
        <f t="shared" si="0"/>
        <v/>
      </c>
      <c r="F19" s="52"/>
      <c r="G19" s="53" t="str">
        <f t="shared" si="1"/>
        <v/>
      </c>
      <c r="H19" s="54" t="str">
        <f t="shared" si="2"/>
        <v/>
      </c>
      <c r="I19" s="55" t="str">
        <f t="shared" si="3"/>
        <v/>
      </c>
      <c r="J19" s="56" t="str">
        <f t="shared" si="4"/>
        <v/>
      </c>
      <c r="K19" s="57" t="str">
        <f t="shared" si="5"/>
        <v/>
      </c>
      <c r="L19" s="58" t="str">
        <f>IFERROR(IF(F19&lt;D19,MIN(1-$L$8,1-D19)+MIN(F19,$M$8)-E19,IF(F19&gt;$L$8,F19-$L$8,IF(AND(D19&lt;$M$8,D19&gt;0),$M$8-D19,""))),"")</f>
        <v/>
      </c>
      <c r="M19" s="59" t="str">
        <f t="shared" si="9"/>
        <v/>
      </c>
      <c r="N19" s="60">
        <f t="shared" si="6"/>
        <v>0</v>
      </c>
      <c r="O19" s="61">
        <f t="shared" si="7"/>
        <v>0</v>
      </c>
      <c r="P19" s="61">
        <f t="shared" si="8"/>
        <v>0</v>
      </c>
    </row>
    <row r="20" spans="1:16" x14ac:dyDescent="0.25">
      <c r="A20" s="48" t="s">
        <v>0</v>
      </c>
      <c r="B20" s="50"/>
      <c r="C20" s="51"/>
      <c r="D20" s="52"/>
      <c r="E20" s="99" t="str">
        <f t="shared" si="0"/>
        <v/>
      </c>
      <c r="F20" s="52"/>
      <c r="G20" s="53" t="str">
        <f t="shared" si="1"/>
        <v/>
      </c>
      <c r="H20" s="54" t="str">
        <f t="shared" si="2"/>
        <v/>
      </c>
      <c r="I20" s="55" t="str">
        <f t="shared" si="3"/>
        <v/>
      </c>
      <c r="J20" s="56" t="str">
        <f t="shared" si="4"/>
        <v/>
      </c>
      <c r="K20" s="57" t="str">
        <f t="shared" si="5"/>
        <v/>
      </c>
      <c r="L20" s="58" t="str">
        <f>IFERROR(IF(F20&lt;D20,MIN(1-$L$8,1-D20)+MIN(F20,$M$8)-E20,IF(F20&gt;$L$8,F20-$L$8,IF(AND(D20&lt;$M$8,D20&gt;0),$M$8-D20,""))),"")</f>
        <v/>
      </c>
      <c r="M20" s="59" t="str">
        <f t="shared" si="9"/>
        <v/>
      </c>
      <c r="N20" s="60">
        <f t="shared" si="6"/>
        <v>0</v>
      </c>
      <c r="O20" s="61">
        <f t="shared" si="7"/>
        <v>0</v>
      </c>
      <c r="P20" s="61">
        <f t="shared" si="8"/>
        <v>0</v>
      </c>
    </row>
    <row r="21" spans="1:16" x14ac:dyDescent="0.25">
      <c r="A21" s="48" t="s">
        <v>0</v>
      </c>
      <c r="B21" s="50"/>
      <c r="C21" s="51"/>
      <c r="D21" s="52"/>
      <c r="E21" s="99" t="str">
        <f t="shared" si="0"/>
        <v/>
      </c>
      <c r="F21" s="52"/>
      <c r="G21" s="53" t="str">
        <f t="shared" si="1"/>
        <v/>
      </c>
      <c r="H21" s="54" t="str">
        <f t="shared" si="2"/>
        <v/>
      </c>
      <c r="I21" s="55" t="str">
        <f t="shared" si="3"/>
        <v/>
      </c>
      <c r="J21" s="56" t="str">
        <f t="shared" si="4"/>
        <v/>
      </c>
      <c r="K21" s="57" t="str">
        <f t="shared" si="5"/>
        <v/>
      </c>
      <c r="L21" s="58" t="str">
        <f>IFERROR(IF(F21&lt;D21,MIN(1-$L$8,1-D21)+MIN(F21,$M$8)-E21,IF(F21&gt;$L$8,F21-$L$8,IF(AND(D21&lt;$M$8,D21&gt;0),$M$8-D21,""))),"")</f>
        <v/>
      </c>
      <c r="M21" s="59" t="str">
        <f t="shared" si="9"/>
        <v/>
      </c>
      <c r="N21" s="60">
        <f t="shared" si="6"/>
        <v>0</v>
      </c>
      <c r="O21" s="61">
        <f t="shared" si="7"/>
        <v>0</v>
      </c>
      <c r="P21" s="61">
        <f t="shared" si="8"/>
        <v>0</v>
      </c>
    </row>
    <row r="22" spans="1:16" x14ac:dyDescent="0.25">
      <c r="A22" s="48" t="s">
        <v>0</v>
      </c>
      <c r="B22" s="50"/>
      <c r="C22" s="51"/>
      <c r="D22" s="52"/>
      <c r="E22" s="99" t="str">
        <f t="shared" si="0"/>
        <v/>
      </c>
      <c r="F22" s="52"/>
      <c r="G22" s="53" t="str">
        <f t="shared" si="1"/>
        <v/>
      </c>
      <c r="H22" s="54" t="str">
        <f t="shared" si="2"/>
        <v/>
      </c>
      <c r="I22" s="55" t="str">
        <f t="shared" si="3"/>
        <v/>
      </c>
      <c r="J22" s="56" t="str">
        <f t="shared" si="4"/>
        <v/>
      </c>
      <c r="K22" s="57" t="str">
        <f t="shared" si="5"/>
        <v/>
      </c>
      <c r="L22" s="58" t="str">
        <f>IFERROR(IF(F22&lt;D22,MIN(1-$L$8,1-D22)+MIN(F22,$M$8)-E22,IF(F22&gt;$L$8,F22-$L$8,IF(AND(D22&lt;$M$8,D22&gt;0),$M$8-D22,""))),"")</f>
        <v/>
      </c>
      <c r="M22" s="59" t="str">
        <f t="shared" si="9"/>
        <v/>
      </c>
      <c r="N22" s="60">
        <f t="shared" si="6"/>
        <v>0</v>
      </c>
      <c r="O22" s="61">
        <f t="shared" si="7"/>
        <v>0</v>
      </c>
      <c r="P22" s="61">
        <f t="shared" si="8"/>
        <v>0</v>
      </c>
    </row>
    <row r="23" spans="1:16" x14ac:dyDescent="0.25">
      <c r="A23" s="48" t="s">
        <v>0</v>
      </c>
      <c r="B23" s="50"/>
      <c r="C23" s="51"/>
      <c r="D23" s="52"/>
      <c r="E23" s="99" t="str">
        <f t="shared" si="0"/>
        <v/>
      </c>
      <c r="F23" s="52"/>
      <c r="G23" s="53" t="str">
        <f t="shared" si="1"/>
        <v/>
      </c>
      <c r="H23" s="54" t="str">
        <f t="shared" si="2"/>
        <v/>
      </c>
      <c r="I23" s="55" t="str">
        <f t="shared" si="3"/>
        <v/>
      </c>
      <c r="J23" s="56" t="str">
        <f t="shared" si="4"/>
        <v/>
      </c>
      <c r="K23" s="57" t="str">
        <f t="shared" si="5"/>
        <v/>
      </c>
      <c r="L23" s="58" t="str">
        <f>IFERROR(IF(F23&lt;D23,MIN(1-$L$8,1-D23)+MIN(F23,$M$8)-E23,IF(F23&gt;$L$8,F23-$L$8,IF(AND(D23&lt;$M$8,D23&gt;0),$M$8-D23,""))),"")</f>
        <v/>
      </c>
      <c r="M23" s="59" t="str">
        <f t="shared" si="9"/>
        <v/>
      </c>
      <c r="N23" s="60">
        <f t="shared" si="6"/>
        <v>0</v>
      </c>
      <c r="O23" s="61">
        <f t="shared" si="7"/>
        <v>0</v>
      </c>
      <c r="P23" s="61">
        <f t="shared" si="8"/>
        <v>0</v>
      </c>
    </row>
    <row r="24" spans="1:16" x14ac:dyDescent="0.25">
      <c r="A24" s="48" t="s">
        <v>0</v>
      </c>
      <c r="B24" s="50"/>
      <c r="C24" s="51"/>
      <c r="D24" s="52"/>
      <c r="E24" s="99" t="str">
        <f t="shared" si="0"/>
        <v/>
      </c>
      <c r="F24" s="52"/>
      <c r="G24" s="53" t="str">
        <f t="shared" si="1"/>
        <v/>
      </c>
      <c r="H24" s="54" t="str">
        <f t="shared" si="2"/>
        <v/>
      </c>
      <c r="I24" s="55" t="str">
        <f t="shared" si="3"/>
        <v/>
      </c>
      <c r="J24" s="56" t="str">
        <f t="shared" si="4"/>
        <v/>
      </c>
      <c r="K24" s="57" t="str">
        <f t="shared" si="5"/>
        <v/>
      </c>
      <c r="L24" s="58" t="str">
        <f>IFERROR(IF(F24&lt;D24,MIN(1-$L$8,1-D24)+MIN(F24,$M$8)-E24,IF(F24&gt;$L$8,F24-$L$8,IF(AND(D24&lt;$M$8,D24&gt;0),$M$8-D24,""))),"")</f>
        <v/>
      </c>
      <c r="M24" s="59" t="str">
        <f t="shared" si="9"/>
        <v/>
      </c>
      <c r="N24" s="60">
        <f t="shared" si="6"/>
        <v>0</v>
      </c>
      <c r="O24" s="61">
        <f t="shared" si="7"/>
        <v>0</v>
      </c>
      <c r="P24" s="61">
        <f t="shared" si="8"/>
        <v>0</v>
      </c>
    </row>
    <row r="25" spans="1:16" x14ac:dyDescent="0.25">
      <c r="A25" s="48" t="s">
        <v>0</v>
      </c>
      <c r="B25" s="50"/>
      <c r="C25" s="51"/>
      <c r="D25" s="52"/>
      <c r="E25" s="99" t="str">
        <f t="shared" si="0"/>
        <v/>
      </c>
      <c r="F25" s="52"/>
      <c r="G25" s="53" t="str">
        <f t="shared" si="1"/>
        <v/>
      </c>
      <c r="H25" s="54" t="str">
        <f t="shared" si="2"/>
        <v/>
      </c>
      <c r="I25" s="55" t="str">
        <f t="shared" si="3"/>
        <v/>
      </c>
      <c r="J25" s="56" t="str">
        <f t="shared" si="4"/>
        <v/>
      </c>
      <c r="K25" s="57" t="str">
        <f t="shared" si="5"/>
        <v/>
      </c>
      <c r="L25" s="58" t="str">
        <f>IFERROR(IF(F25&lt;D25,MIN(1-$L$8,1-D25)+MIN(F25,$M$8)-E25,IF(F25&gt;$L$8,F25-$L$8,IF(AND(D25&lt;$M$8,D25&gt;0),$M$8-D25,""))),"")</f>
        <v/>
      </c>
      <c r="M25" s="59" t="str">
        <f t="shared" si="9"/>
        <v/>
      </c>
      <c r="N25" s="60">
        <f t="shared" si="6"/>
        <v>0</v>
      </c>
      <c r="O25" s="61">
        <f t="shared" si="7"/>
        <v>0</v>
      </c>
      <c r="P25" s="61">
        <f t="shared" si="8"/>
        <v>0</v>
      </c>
    </row>
    <row r="26" spans="1:16" x14ac:dyDescent="0.25">
      <c r="A26" s="48"/>
      <c r="B26" s="50"/>
      <c r="C26" s="51"/>
      <c r="D26" s="52"/>
      <c r="E26" s="99" t="str">
        <f t="shared" si="0"/>
        <v/>
      </c>
      <c r="F26" s="52"/>
      <c r="G26" s="53" t="str">
        <f t="shared" si="1"/>
        <v/>
      </c>
      <c r="H26" s="54" t="str">
        <f t="shared" si="2"/>
        <v/>
      </c>
      <c r="I26" s="55" t="str">
        <f t="shared" si="3"/>
        <v/>
      </c>
      <c r="J26" s="56" t="str">
        <f t="shared" si="4"/>
        <v/>
      </c>
      <c r="K26" s="57" t="str">
        <f t="shared" si="5"/>
        <v/>
      </c>
      <c r="L26" s="58" t="str">
        <f>IFERROR(IF(F26&lt;D26,MIN(1-$L$8,1-D26)+MIN(F26,$M$8)-E26,IF(F26&gt;$L$8,F26-$L$8,IF(AND(D26&lt;$M$8,D26&gt;0),$M$8-D26,""))),"")</f>
        <v/>
      </c>
      <c r="M26" s="59" t="str">
        <f t="shared" si="9"/>
        <v/>
      </c>
      <c r="N26" s="60">
        <f t="shared" si="6"/>
        <v>0</v>
      </c>
      <c r="O26" s="61">
        <f t="shared" si="7"/>
        <v>0</v>
      </c>
      <c r="P26" s="61">
        <f t="shared" si="8"/>
        <v>0</v>
      </c>
    </row>
    <row r="27" spans="1:16" x14ac:dyDescent="0.25">
      <c r="A27" s="48" t="s">
        <v>1</v>
      </c>
      <c r="B27" s="50"/>
      <c r="C27" s="51"/>
      <c r="D27" s="52"/>
      <c r="E27" s="99" t="str">
        <f t="shared" si="0"/>
        <v/>
      </c>
      <c r="F27" s="52"/>
      <c r="G27" s="53" t="str">
        <f t="shared" si="1"/>
        <v/>
      </c>
      <c r="H27" s="54" t="str">
        <f t="shared" si="2"/>
        <v/>
      </c>
      <c r="I27" s="55" t="str">
        <f t="shared" si="3"/>
        <v/>
      </c>
      <c r="J27" s="56" t="str">
        <f t="shared" si="4"/>
        <v/>
      </c>
      <c r="K27" s="57" t="str">
        <f t="shared" si="5"/>
        <v/>
      </c>
      <c r="L27" s="58" t="str">
        <f>IFERROR(IF(F27&lt;D27,MIN(1-$L$8,1-D27)+MIN(F27,$M$8)-E27,IF(F27&gt;$L$8,F27-$L$8,IF(AND(D27&lt;$M$8,D27&gt;0),$M$8-D27,""))),"")</f>
        <v/>
      </c>
      <c r="M27" s="59" t="str">
        <f t="shared" si="9"/>
        <v/>
      </c>
      <c r="N27" s="60">
        <f t="shared" si="6"/>
        <v>0</v>
      </c>
      <c r="O27" s="61">
        <f t="shared" si="7"/>
        <v>0</v>
      </c>
      <c r="P27" s="61">
        <f t="shared" si="8"/>
        <v>0</v>
      </c>
    </row>
    <row r="28" spans="1:16" x14ac:dyDescent="0.25">
      <c r="A28" s="48" t="s">
        <v>4</v>
      </c>
      <c r="B28" s="63" t="s">
        <v>30</v>
      </c>
      <c r="C28" s="64" t="s">
        <v>31</v>
      </c>
      <c r="D28" s="52">
        <v>0.41666666666666669</v>
      </c>
      <c r="E28" s="99" t="str">
        <f t="shared" si="0"/>
        <v>00:40</v>
      </c>
      <c r="F28" s="52">
        <v>0.70833333333333337</v>
      </c>
      <c r="G28" s="53">
        <f t="shared" si="1"/>
        <v>0.29166666666666669</v>
      </c>
      <c r="H28" s="54">
        <f t="shared" si="2"/>
        <v>0.2638888888888889</v>
      </c>
      <c r="I28" s="55">
        <f t="shared" si="3"/>
        <v>6.3333333333333339</v>
      </c>
      <c r="J28" s="56">
        <f t="shared" si="4"/>
        <v>1</v>
      </c>
      <c r="K28" s="57" t="str">
        <f t="shared" si="5"/>
        <v/>
      </c>
      <c r="L28" s="58" t="str">
        <f>IFERROR(IF(F28&lt;D28,MIN(1-$L$8,1-D28)+MIN(F28,$M$8)-E28,IF(F28&gt;$L$8,F28-$L$8,IF(AND(D28&lt;$M$8,D28&gt;0),$M$8-D28,""))),"")</f>
        <v/>
      </c>
      <c r="M28" s="59" t="str">
        <f t="shared" si="9"/>
        <v/>
      </c>
      <c r="N28" s="60">
        <f t="shared" si="6"/>
        <v>0</v>
      </c>
      <c r="O28" s="61">
        <f t="shared" si="7"/>
        <v>0</v>
      </c>
      <c r="P28" s="61">
        <f t="shared" si="8"/>
        <v>0</v>
      </c>
    </row>
    <row r="29" spans="1:16" x14ac:dyDescent="0.25">
      <c r="A29" s="48"/>
      <c r="B29" s="50"/>
      <c r="C29" s="51"/>
      <c r="D29" s="52"/>
      <c r="E29" s="99" t="str">
        <f t="shared" si="0"/>
        <v/>
      </c>
      <c r="F29" s="52"/>
      <c r="G29" s="53" t="str">
        <f t="shared" si="1"/>
        <v/>
      </c>
      <c r="H29" s="54" t="str">
        <f t="shared" si="2"/>
        <v/>
      </c>
      <c r="I29" s="55" t="str">
        <f t="shared" si="3"/>
        <v/>
      </c>
      <c r="J29" s="56" t="str">
        <f t="shared" si="4"/>
        <v/>
      </c>
      <c r="K29" s="57" t="str">
        <f t="shared" si="5"/>
        <v/>
      </c>
      <c r="L29" s="58" t="str">
        <f>IFERROR(IF(F29&lt;D29,MIN(1-$L$8,1-D29)+MIN(F29,$M$8)-E29,IF(F29&gt;$L$8,F29-$L$8,IF(AND(D29&lt;$M$8,D29&gt;0),$M$8-D29,""))),"")</f>
        <v/>
      </c>
      <c r="M29" s="59" t="str">
        <f t="shared" si="9"/>
        <v/>
      </c>
      <c r="N29" s="60">
        <f t="shared" si="6"/>
        <v>0</v>
      </c>
      <c r="O29" s="61">
        <f t="shared" si="7"/>
        <v>0</v>
      </c>
      <c r="P29" s="61">
        <f t="shared" si="8"/>
        <v>0</v>
      </c>
    </row>
    <row r="30" spans="1:16" x14ac:dyDescent="0.25">
      <c r="A30" s="48"/>
      <c r="B30" s="50"/>
      <c r="C30" s="51"/>
      <c r="D30" s="52"/>
      <c r="E30" s="99" t="str">
        <f t="shared" si="0"/>
        <v/>
      </c>
      <c r="F30" s="52"/>
      <c r="G30" s="53" t="str">
        <f t="shared" si="1"/>
        <v/>
      </c>
      <c r="H30" s="54" t="str">
        <f t="shared" si="2"/>
        <v/>
      </c>
      <c r="I30" s="55" t="str">
        <f t="shared" si="3"/>
        <v/>
      </c>
      <c r="J30" s="56" t="str">
        <f t="shared" si="4"/>
        <v/>
      </c>
      <c r="K30" s="57" t="str">
        <f t="shared" si="5"/>
        <v/>
      </c>
      <c r="L30" s="58" t="str">
        <f>IFERROR(IF(F30&lt;D30,MIN(1-$L$8,1-D30)+MIN(F30,$M$8)-E30,IF(F30&gt;$L$8,F30-$L$8,IF(AND(D30&lt;$M$8,D30&gt;0),$M$8-D30,""))),"")</f>
        <v/>
      </c>
      <c r="M30" s="59" t="str">
        <f t="shared" si="9"/>
        <v/>
      </c>
      <c r="N30" s="60">
        <f t="shared" si="6"/>
        <v>0</v>
      </c>
      <c r="O30" s="61">
        <f t="shared" si="7"/>
        <v>0</v>
      </c>
      <c r="P30" s="61">
        <f t="shared" si="8"/>
        <v>0</v>
      </c>
    </row>
    <row r="31" spans="1:16" x14ac:dyDescent="0.25">
      <c r="A31" s="48"/>
      <c r="B31" s="50"/>
      <c r="C31" s="51"/>
      <c r="D31" s="52"/>
      <c r="E31" s="99" t="str">
        <f t="shared" si="0"/>
        <v/>
      </c>
      <c r="F31" s="52"/>
      <c r="G31" s="53" t="str">
        <f t="shared" si="1"/>
        <v/>
      </c>
      <c r="H31" s="54" t="str">
        <f t="shared" si="2"/>
        <v/>
      </c>
      <c r="I31" s="55" t="str">
        <f t="shared" si="3"/>
        <v/>
      </c>
      <c r="J31" s="56" t="str">
        <f t="shared" si="4"/>
        <v/>
      </c>
      <c r="K31" s="57" t="str">
        <f t="shared" si="5"/>
        <v/>
      </c>
      <c r="L31" s="58" t="str">
        <f>IFERROR(IF(F31&lt;D31,MIN(1-$L$8,1-D31)+MIN(F31,$M$8)-E31,IF(F31&gt;$L$8,F31-$L$8,IF(AND(D31&lt;$M$8,D31&gt;0),$M$8-D31,""))),"")</f>
        <v/>
      </c>
      <c r="M31" s="59" t="str">
        <f t="shared" si="9"/>
        <v/>
      </c>
      <c r="N31" s="60">
        <f t="shared" si="6"/>
        <v>0</v>
      </c>
      <c r="O31" s="61">
        <f t="shared" si="7"/>
        <v>0</v>
      </c>
      <c r="P31" s="61">
        <f t="shared" si="8"/>
        <v>0</v>
      </c>
    </row>
    <row r="32" spans="1:16" x14ac:dyDescent="0.25">
      <c r="A32" s="48"/>
      <c r="B32" s="50"/>
      <c r="C32" s="51"/>
      <c r="D32" s="52"/>
      <c r="E32" s="99" t="str">
        <f t="shared" si="0"/>
        <v/>
      </c>
      <c r="F32" s="52"/>
      <c r="G32" s="53" t="str">
        <f t="shared" si="1"/>
        <v/>
      </c>
      <c r="H32" s="54" t="str">
        <f t="shared" si="2"/>
        <v/>
      </c>
      <c r="I32" s="55" t="str">
        <f t="shared" si="3"/>
        <v/>
      </c>
      <c r="J32" s="56" t="str">
        <f t="shared" si="4"/>
        <v/>
      </c>
      <c r="K32" s="57" t="str">
        <f t="shared" si="5"/>
        <v/>
      </c>
      <c r="L32" s="58" t="str">
        <f>IFERROR(IF(F32&lt;D32,MIN(1-$L$8,1-D32)+MIN(F32,$M$8)-E32,IF(F32&gt;$L$8,F32-$L$8,IF(AND(D32&lt;$M$8,D32&gt;0),$M$8-D32,""))),"")</f>
        <v/>
      </c>
      <c r="M32" s="59" t="str">
        <f t="shared" si="9"/>
        <v/>
      </c>
      <c r="N32" s="60">
        <f t="shared" si="6"/>
        <v>0</v>
      </c>
      <c r="O32" s="61">
        <f t="shared" si="7"/>
        <v>0</v>
      </c>
      <c r="P32" s="61">
        <f t="shared" si="8"/>
        <v>0</v>
      </c>
    </row>
    <row r="33" spans="1:16" x14ac:dyDescent="0.25">
      <c r="A33" s="48"/>
      <c r="B33" s="50"/>
      <c r="C33" s="51"/>
      <c r="D33" s="52"/>
      <c r="E33" s="99" t="str">
        <f t="shared" si="0"/>
        <v/>
      </c>
      <c r="F33" s="52"/>
      <c r="G33" s="53" t="str">
        <f t="shared" si="1"/>
        <v/>
      </c>
      <c r="H33" s="54" t="str">
        <f t="shared" si="2"/>
        <v/>
      </c>
      <c r="I33" s="55" t="str">
        <f t="shared" si="3"/>
        <v/>
      </c>
      <c r="J33" s="56" t="str">
        <f t="shared" si="4"/>
        <v/>
      </c>
      <c r="K33" s="57" t="str">
        <f t="shared" si="5"/>
        <v/>
      </c>
      <c r="L33" s="58" t="str">
        <f>IFERROR(IF(F33&lt;D33,MIN(1-$L$8,1-D33)+MIN(F33,$M$8)-E33,IF(F33&gt;$L$8,F33-$L$8,IF(AND(D33&lt;$M$8,D33&gt;0),$M$8-D33,""))),"")</f>
        <v/>
      </c>
      <c r="M33" s="59" t="str">
        <f t="shared" si="9"/>
        <v/>
      </c>
      <c r="N33" s="60">
        <f t="shared" si="6"/>
        <v>0</v>
      </c>
      <c r="O33" s="61">
        <f t="shared" si="7"/>
        <v>0</v>
      </c>
      <c r="P33" s="61">
        <f t="shared" si="8"/>
        <v>0</v>
      </c>
    </row>
    <row r="34" spans="1:16" x14ac:dyDescent="0.25">
      <c r="A34" s="48"/>
      <c r="B34" s="50"/>
      <c r="C34" s="51"/>
      <c r="D34" s="52"/>
      <c r="E34" s="99" t="str">
        <f t="shared" si="0"/>
        <v/>
      </c>
      <c r="F34" s="52"/>
      <c r="G34" s="53" t="str">
        <f t="shared" si="1"/>
        <v/>
      </c>
      <c r="H34" s="54" t="str">
        <f t="shared" si="2"/>
        <v/>
      </c>
      <c r="I34" s="55" t="str">
        <f t="shared" si="3"/>
        <v/>
      </c>
      <c r="J34" s="56" t="str">
        <f t="shared" si="4"/>
        <v/>
      </c>
      <c r="K34" s="57" t="str">
        <f t="shared" si="5"/>
        <v/>
      </c>
      <c r="L34" s="58" t="str">
        <f>IFERROR(IF(F34&lt;D34,MIN(1-$L$8,1-D34)+MIN(F34,$M$8)-E34,IF(F34&gt;$L$8,F34-$L$8,IF(AND(D34&lt;$M$8,D34&gt;0),$M$8-D34,""))),"")</f>
        <v/>
      </c>
      <c r="M34" s="59" t="str">
        <f t="shared" si="9"/>
        <v/>
      </c>
      <c r="N34" s="60">
        <f t="shared" si="6"/>
        <v>0</v>
      </c>
      <c r="O34" s="61">
        <f t="shared" si="7"/>
        <v>0</v>
      </c>
      <c r="P34" s="61">
        <f t="shared" si="8"/>
        <v>0</v>
      </c>
    </row>
    <row r="35" spans="1:16" x14ac:dyDescent="0.25">
      <c r="A35" s="48"/>
      <c r="B35" s="50"/>
      <c r="C35" s="51"/>
      <c r="D35" s="52"/>
      <c r="E35" s="99" t="str">
        <f t="shared" si="0"/>
        <v/>
      </c>
      <c r="F35" s="52"/>
      <c r="G35" s="53" t="str">
        <f t="shared" si="1"/>
        <v/>
      </c>
      <c r="H35" s="54" t="str">
        <f t="shared" si="2"/>
        <v/>
      </c>
      <c r="I35" s="55" t="str">
        <f t="shared" si="3"/>
        <v/>
      </c>
      <c r="J35" s="56" t="str">
        <f t="shared" si="4"/>
        <v/>
      </c>
      <c r="K35" s="57" t="str">
        <f t="shared" si="5"/>
        <v/>
      </c>
      <c r="L35" s="58" t="str">
        <f>IFERROR(IF(F35&lt;D35,MIN(1-$L$8,1-D35)+MIN(F35,$M$8)-E35,IF(F35&gt;$L$8,F35-$L$8,IF(AND(D35&lt;$M$8,D35&gt;0),$M$8-D35,""))),"")</f>
        <v/>
      </c>
      <c r="M35" s="59" t="str">
        <f t="shared" si="9"/>
        <v/>
      </c>
      <c r="N35" s="60">
        <f t="shared" si="6"/>
        <v>0</v>
      </c>
      <c r="O35" s="61">
        <f t="shared" si="7"/>
        <v>0</v>
      </c>
      <c r="P35" s="61">
        <f t="shared" si="8"/>
        <v>0</v>
      </c>
    </row>
    <row r="36" spans="1:16" x14ac:dyDescent="0.25">
      <c r="A36" s="48"/>
      <c r="B36" s="50"/>
      <c r="C36" s="51"/>
      <c r="D36" s="52"/>
      <c r="E36" s="99" t="str">
        <f t="shared" si="0"/>
        <v/>
      </c>
      <c r="F36" s="52"/>
      <c r="G36" s="53" t="str">
        <f t="shared" si="1"/>
        <v/>
      </c>
      <c r="H36" s="54" t="str">
        <f t="shared" si="2"/>
        <v/>
      </c>
      <c r="I36" s="55" t="str">
        <f t="shared" si="3"/>
        <v/>
      </c>
      <c r="J36" s="56" t="str">
        <f t="shared" si="4"/>
        <v/>
      </c>
      <c r="K36" s="57" t="str">
        <f t="shared" si="5"/>
        <v/>
      </c>
      <c r="L36" s="58" t="str">
        <f>IFERROR(IF(F36&lt;D36,MIN(1-$L$8,1-D36)+MIN(F36,$M$8)-E36,IF(F36&gt;$L$8,F36-$L$8,IF(AND(D36&lt;$M$8,D36&gt;0),$M$8-D36,""))),"")</f>
        <v/>
      </c>
      <c r="M36" s="59" t="str">
        <f t="shared" si="9"/>
        <v/>
      </c>
      <c r="N36" s="60">
        <f t="shared" si="6"/>
        <v>0</v>
      </c>
      <c r="O36" s="61">
        <f t="shared" si="7"/>
        <v>0</v>
      </c>
      <c r="P36" s="61">
        <f t="shared" si="8"/>
        <v>0</v>
      </c>
    </row>
    <row r="37" spans="1:16" x14ac:dyDescent="0.25">
      <c r="B37" s="65" t="s">
        <v>27</v>
      </c>
      <c r="C37" s="65"/>
      <c r="D37" s="65"/>
      <c r="E37" s="65"/>
      <c r="F37" s="65"/>
      <c r="G37" s="65"/>
      <c r="H37" s="65"/>
      <c r="I37" s="66">
        <f>SUM(I10:I36)</f>
        <v>13.666666666666666</v>
      </c>
      <c r="J37" s="67">
        <f>SUM(J10:J36)</f>
        <v>2</v>
      </c>
      <c r="K37" s="66">
        <f>SUM(K10:K36)</f>
        <v>0.33333333333333215</v>
      </c>
      <c r="L37" s="68">
        <f>SUM(L10:L36)</f>
        <v>0</v>
      </c>
      <c r="M37" s="69">
        <f>SUM(M10:M36)</f>
        <v>0</v>
      </c>
    </row>
    <row r="38" spans="1:16" x14ac:dyDescent="0.25">
      <c r="H38" s="56" t="s">
        <v>0</v>
      </c>
      <c r="I38" s="71">
        <f>+SUMIF(A10:A36,"préparateur",I10:I36)</f>
        <v>7.3333333333333321</v>
      </c>
      <c r="J38" s="72">
        <f>+SUMIF(A10:A36,"préparateur",J10:J36)</f>
        <v>1</v>
      </c>
      <c r="K38" s="71">
        <f>+SUMIF(A10:A36,"préparateur",K10:K36)</f>
        <v>0.33333333333333215</v>
      </c>
      <c r="L38" s="73"/>
      <c r="M38" s="74">
        <f>+SUMIF(A10:A36,"préparateur",M10:M36)</f>
        <v>0</v>
      </c>
    </row>
    <row r="39" spans="1:16" x14ac:dyDescent="0.25">
      <c r="H39" s="56" t="s">
        <v>1</v>
      </c>
      <c r="I39" s="75">
        <f>+SUMIF(A10:A36,"Nettoyage",I10:I36)</f>
        <v>0</v>
      </c>
      <c r="J39" s="76">
        <f>+SUMIF(A10:A36,"Nettoyage",J10:J36)</f>
        <v>0</v>
      </c>
      <c r="K39" s="75">
        <f>+SUMIF(A10:A36,"Nettoyage",K10:K36)</f>
        <v>0</v>
      </c>
      <c r="L39" s="77"/>
      <c r="M39" s="78">
        <f>+SUMIF(A10:A36,"Nettoyage",M10:M36)</f>
        <v>0</v>
      </c>
    </row>
    <row r="40" spans="1:16" x14ac:dyDescent="0.25">
      <c r="H40" s="56" t="s">
        <v>3</v>
      </c>
      <c r="I40" s="79">
        <f>+SUMIF(A10:A36,"Contrôleur",I10:I36)</f>
        <v>0</v>
      </c>
      <c r="J40" s="80">
        <f>+SUMIF(A10:A36,"Contrôleur",J10:J36)</f>
        <v>0</v>
      </c>
      <c r="K40" s="79">
        <f>+SUMIF(A10:A36,"Contrôleur",K10:K36)</f>
        <v>0</v>
      </c>
      <c r="L40" s="81"/>
      <c r="M40" s="82">
        <f>+SUMIF(A10:A36,"Contrôleur",M10:M36)</f>
        <v>0</v>
      </c>
    </row>
    <row r="41" spans="1:16" x14ac:dyDescent="0.25">
      <c r="H41" s="56" t="s">
        <v>4</v>
      </c>
      <c r="I41" s="83">
        <f>+SUMIF(A10:A36,"Administratif ",I10:I36)</f>
        <v>6.3333333333333339</v>
      </c>
      <c r="J41" s="84">
        <f>+SUMIF(A10:A36,"Administratif ",J10:J36)</f>
        <v>1</v>
      </c>
      <c r="K41" s="83">
        <f>+SUMIF(A10:A36,"Administratif ",K10:K36)</f>
        <v>0</v>
      </c>
      <c r="L41" s="85"/>
      <c r="M41" s="86">
        <f>+SUMIF(A10:A36,"Administratif ",M10:M36)</f>
        <v>0</v>
      </c>
    </row>
    <row r="42" spans="1:16" x14ac:dyDescent="0.25">
      <c r="H42" s="56" t="s">
        <v>9</v>
      </c>
      <c r="I42" s="87">
        <f>+SUMIF(A10:A36,"Nuit",I10:I36)</f>
        <v>0</v>
      </c>
      <c r="J42" s="88">
        <f>+SUMIF(A10:A36,"Nuit",J10:J36)</f>
        <v>0</v>
      </c>
      <c r="K42" s="87">
        <f>+SUMIF(A10:A36,"Nuit",K10:K36)</f>
        <v>0</v>
      </c>
      <c r="L42" s="89"/>
      <c r="M42" s="90">
        <f>+SUMIF(A10:A36,"Nuit",M10:M36)</f>
        <v>0</v>
      </c>
    </row>
    <row r="43" spans="1:16" x14ac:dyDescent="0.25">
      <c r="H43" s="56" t="s">
        <v>10</v>
      </c>
      <c r="I43" s="91">
        <f>+SUMIF(A10:A36,"Tireur",I10:I36)</f>
        <v>0</v>
      </c>
      <c r="J43" s="92">
        <f>+SUMIF(A10:A36,"Tireur",J10:J36)</f>
        <v>0</v>
      </c>
      <c r="K43" s="91">
        <f>+SUMIF(A10:A36,"Tireur",K10:K36)</f>
        <v>0</v>
      </c>
      <c r="L43" s="93"/>
      <c r="M43" s="94">
        <f>+SUMIF(A10:A36,"Tireur",M10:M36)</f>
        <v>0</v>
      </c>
    </row>
    <row r="44" spans="1:16" x14ac:dyDescent="0.25">
      <c r="H44" s="56" t="s">
        <v>11</v>
      </c>
      <c r="I44" s="95">
        <f>+SUMIF(A10:A36,"Agréeur",I10:I36)</f>
        <v>0</v>
      </c>
      <c r="J44" s="96">
        <f>+SUMIF(A10:A36,"Agréeur",J10:J36)</f>
        <v>0</v>
      </c>
      <c r="K44" s="95">
        <f>+SUMIF(A10:A36,"Agréeur",K11:K37)</f>
        <v>0</v>
      </c>
      <c r="L44" s="97"/>
      <c r="M44" s="98">
        <f>+SUMIF(A10:A36,"Agréeur",M10:M36)</f>
        <v>0</v>
      </c>
    </row>
  </sheetData>
  <sheetProtection formatCells="0" formatColumns="0"/>
  <mergeCells count="13">
    <mergeCell ref="B37:H37"/>
    <mergeCell ref="L9:M9"/>
    <mergeCell ref="B7:K8"/>
    <mergeCell ref="B6:F6"/>
    <mergeCell ref="G6:K6"/>
    <mergeCell ref="B5:F5"/>
    <mergeCell ref="G5:K5"/>
    <mergeCell ref="L5:L6"/>
    <mergeCell ref="M5:M6"/>
    <mergeCell ref="B3:J4"/>
    <mergeCell ref="K3:K4"/>
    <mergeCell ref="B1:J2"/>
    <mergeCell ref="K1:K2"/>
  </mergeCells>
  <conditionalFormatting sqref="D38:H38 A38:A44 C39:H44 J38:J44 L38:L44 N38:P44 Q1:XFD1048576 A45:P1048576 A1:P37">
    <cfRule type="containsText" dxfId="43" priority="408" operator="containsText" text="Agréeur">
      <formula>NOT(ISERROR(SEARCH("Agréeur",A1)))</formula>
    </cfRule>
    <cfRule type="containsText" dxfId="42" priority="409" operator="containsText" text="Tireur">
      <formula>NOT(ISERROR(SEARCH("Tireur",A1)))</formula>
    </cfRule>
    <cfRule type="containsText" dxfId="41" priority="410" operator="containsText" text="Nuit">
      <formula>NOT(ISERROR(SEARCH("Nuit",A1)))</formula>
    </cfRule>
    <cfRule type="containsText" dxfId="40" priority="411" operator="containsText" text="Contrôleur">
      <formula>NOT(ISERROR(SEARCH("Contrôleur",A1)))</formula>
    </cfRule>
    <cfRule type="containsText" dxfId="39" priority="412" operator="containsText" text="Administratif">
      <formula>NOT(ISERROR(SEARCH("Administratif",A1)))</formula>
    </cfRule>
    <cfRule type="containsText" dxfId="38" priority="413" operator="containsText" text="Nettoyage">
      <formula>NOT(ISERROR(SEARCH("Nettoyage",A1)))</formula>
    </cfRule>
    <cfRule type="containsText" dxfId="37" priority="414" operator="containsText" text="Préparateur">
      <formula>NOT(ISERROR(SEARCH("Préparateur",A1)))</formula>
    </cfRule>
    <cfRule type="containsText" dxfId="36" priority="415" operator="containsText" text="FDM">
      <formula>NOT(ISERROR(SEARCH("FDM",A1)))</formula>
    </cfRule>
    <cfRule type="containsText" dxfId="35" priority="416" operator="containsText" text="REPOS">
      <formula>NOT(ISERROR(SEARCH("REPOS",A1)))</formula>
    </cfRule>
    <cfRule type="beginsWith" dxfId="34" priority="417" operator="beginsWith" text="ABS">
      <formula>LEFT(A1,LEN("ABS"))="ABS"</formula>
    </cfRule>
    <cfRule type="containsText" dxfId="33" priority="418" operator="containsText" text="CONGE">
      <formula>NOT(ISERROR(SEARCH("CONGE",A1)))</formula>
    </cfRule>
  </conditionalFormatting>
  <conditionalFormatting sqref="I38:I44">
    <cfRule type="containsText" dxfId="32" priority="353" operator="containsText" text="Agréeur">
      <formula>NOT(ISERROR(SEARCH("Agréeur",I38)))</formula>
    </cfRule>
    <cfRule type="containsText" dxfId="31" priority="354" operator="containsText" text="Tireur">
      <formula>NOT(ISERROR(SEARCH("Tireur",I38)))</formula>
    </cfRule>
    <cfRule type="containsText" dxfId="30" priority="355" operator="containsText" text="Nuit">
      <formula>NOT(ISERROR(SEARCH("Nuit",I38)))</formula>
    </cfRule>
    <cfRule type="containsText" dxfId="29" priority="356" operator="containsText" text="Contrôleur">
      <formula>NOT(ISERROR(SEARCH("Contrôleur",I38)))</formula>
    </cfRule>
    <cfRule type="containsText" dxfId="28" priority="357" operator="containsText" text="Administratif">
      <formula>NOT(ISERROR(SEARCH("Administratif",I38)))</formula>
    </cfRule>
    <cfRule type="containsText" dxfId="27" priority="358" operator="containsText" text="Nettoyage">
      <formula>NOT(ISERROR(SEARCH("Nettoyage",I38)))</formula>
    </cfRule>
    <cfRule type="containsText" dxfId="26" priority="359" operator="containsText" text="Préparateur">
      <formula>NOT(ISERROR(SEARCH("Préparateur",I38)))</formula>
    </cfRule>
    <cfRule type="containsText" dxfId="25" priority="360" operator="containsText" text="FDM">
      <formula>NOT(ISERROR(SEARCH("FDM",I38)))</formula>
    </cfRule>
    <cfRule type="containsText" dxfId="24" priority="361" operator="containsText" text="REPOS">
      <formula>NOT(ISERROR(SEARCH("REPOS",I38)))</formula>
    </cfRule>
    <cfRule type="beginsWith" dxfId="23" priority="362" operator="beginsWith" text="ABS">
      <formula>LEFT(I38,LEN("ABS"))="ABS"</formula>
    </cfRule>
    <cfRule type="containsText" dxfId="22" priority="363" operator="containsText" text="CONGE">
      <formula>NOT(ISERROR(SEARCH("CONGE",I38)))</formula>
    </cfRule>
  </conditionalFormatting>
  <conditionalFormatting sqref="K38:K44">
    <cfRule type="containsText" dxfId="21" priority="342" operator="containsText" text="Agréeur">
      <formula>NOT(ISERROR(SEARCH("Agréeur",K38)))</formula>
    </cfRule>
    <cfRule type="containsText" dxfId="20" priority="343" operator="containsText" text="Tireur">
      <formula>NOT(ISERROR(SEARCH("Tireur",K38)))</formula>
    </cfRule>
    <cfRule type="containsText" dxfId="19" priority="344" operator="containsText" text="Nuit">
      <formula>NOT(ISERROR(SEARCH("Nuit",K38)))</formula>
    </cfRule>
    <cfRule type="containsText" dxfId="18" priority="345" operator="containsText" text="Contrôleur">
      <formula>NOT(ISERROR(SEARCH("Contrôleur",K38)))</formula>
    </cfRule>
    <cfRule type="containsText" dxfId="17" priority="346" operator="containsText" text="Administratif">
      <formula>NOT(ISERROR(SEARCH("Administratif",K38)))</formula>
    </cfRule>
    <cfRule type="containsText" dxfId="16" priority="347" operator="containsText" text="Nettoyage">
      <formula>NOT(ISERROR(SEARCH("Nettoyage",K38)))</formula>
    </cfRule>
    <cfRule type="containsText" dxfId="15" priority="348" operator="containsText" text="Préparateur">
      <formula>NOT(ISERROR(SEARCH("Préparateur",K38)))</formula>
    </cfRule>
    <cfRule type="containsText" dxfId="14" priority="349" operator="containsText" text="FDM">
      <formula>NOT(ISERROR(SEARCH("FDM",K38)))</formula>
    </cfRule>
    <cfRule type="containsText" dxfId="13" priority="350" operator="containsText" text="REPOS">
      <formula>NOT(ISERROR(SEARCH("REPOS",K38)))</formula>
    </cfRule>
    <cfRule type="beginsWith" dxfId="12" priority="351" operator="beginsWith" text="ABS">
      <formula>LEFT(K38,LEN("ABS"))="ABS"</formula>
    </cfRule>
    <cfRule type="containsText" dxfId="11" priority="352" operator="containsText" text="CONGE">
      <formula>NOT(ISERROR(SEARCH("CONGE",K38)))</formula>
    </cfRule>
  </conditionalFormatting>
  <conditionalFormatting sqref="M38:M44">
    <cfRule type="containsText" dxfId="10" priority="331" operator="containsText" text="Agréeur">
      <formula>NOT(ISERROR(SEARCH("Agréeur",M38)))</formula>
    </cfRule>
    <cfRule type="containsText" dxfId="9" priority="332" operator="containsText" text="Tireur">
      <formula>NOT(ISERROR(SEARCH("Tireur",M38)))</formula>
    </cfRule>
    <cfRule type="containsText" dxfId="8" priority="333" operator="containsText" text="Nuit">
      <formula>NOT(ISERROR(SEARCH("Nuit",M38)))</formula>
    </cfRule>
    <cfRule type="containsText" dxfId="7" priority="334" operator="containsText" text="Contrôleur">
      <formula>NOT(ISERROR(SEARCH("Contrôleur",M38)))</formula>
    </cfRule>
    <cfRule type="containsText" dxfId="6" priority="335" operator="containsText" text="Administratif">
      <formula>NOT(ISERROR(SEARCH("Administratif",M38)))</formula>
    </cfRule>
    <cfRule type="containsText" dxfId="5" priority="336" operator="containsText" text="Nettoyage">
      <formula>NOT(ISERROR(SEARCH("Nettoyage",M38)))</formula>
    </cfRule>
    <cfRule type="containsText" dxfId="4" priority="337" operator="containsText" text="Préparateur">
      <formula>NOT(ISERROR(SEARCH("Préparateur",M38)))</formula>
    </cfRule>
    <cfRule type="containsText" dxfId="3" priority="338" operator="containsText" text="FDM">
      <formula>NOT(ISERROR(SEARCH("FDM",M38)))</formula>
    </cfRule>
    <cfRule type="containsText" dxfId="2" priority="339" operator="containsText" text="REPOS">
      <formula>NOT(ISERROR(SEARCH("REPOS",M38)))</formula>
    </cfRule>
    <cfRule type="beginsWith" dxfId="1" priority="340" operator="beginsWith" text="ABS">
      <formula>LEFT(M38,LEN("ABS"))="ABS"</formula>
    </cfRule>
    <cfRule type="containsText" dxfId="0" priority="341" operator="containsText" text="CONGE">
      <formula>NOT(ISERROR(SEARCH("CONGE",M38)))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SEMAINE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expedition</dc:creator>
  <cp:lastModifiedBy>expedition</cp:lastModifiedBy>
  <dcterms:created xsi:type="dcterms:W3CDTF">2022-02-25T08:02:08Z</dcterms:created>
  <dcterms:modified xsi:type="dcterms:W3CDTF">2022-02-25T08:15:45Z</dcterms:modified>
</cp:coreProperties>
</file>