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guill\Documents\02 - Tout\Articles LoL\Liandry vs Morello\"/>
    </mc:Choice>
  </mc:AlternateContent>
  <xr:revisionPtr revIDLastSave="0" documentId="13_ncr:1_{342465C5-C0CF-44DA-9C6B-9ED55BA86570}" xr6:coauthVersionLast="45" xr6:coauthVersionMax="45" xr10:uidLastSave="{00000000-0000-0000-0000-000000000000}"/>
  <bookViews>
    <workbookView xWindow="-108" yWindow="-108" windowWidth="23256" windowHeight="13176" xr2:uid="{00000000-000D-0000-FFFF-FFFF00000000}"/>
  </bookViews>
  <sheets>
    <sheet name="Dégâ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8" i="1" l="1"/>
  <c r="F7" i="1"/>
  <c r="D23" i="1"/>
  <c r="D28" i="1"/>
  <c r="F13" i="1" l="1"/>
  <c r="F14" i="1"/>
  <c r="D27" i="1"/>
  <c r="D26" i="1"/>
  <c r="D25" i="1"/>
  <c r="D24" i="1"/>
  <c r="E42" i="1" l="1"/>
  <c r="F16" i="1" l="1"/>
  <c r="H15" i="1" s="1"/>
  <c r="B23" i="1"/>
  <c r="B24" i="1"/>
  <c r="B25" i="1"/>
  <c r="B26" i="1"/>
  <c r="B27" i="1"/>
  <c r="B28" i="1"/>
  <c r="E38" i="1" l="1"/>
  <c r="C23" i="1"/>
  <c r="E23" i="1" s="1"/>
  <c r="C24" i="1"/>
  <c r="C27" i="1"/>
  <c r="C28" i="1"/>
  <c r="E28" i="1" s="1"/>
  <c r="C26" i="1"/>
  <c r="C25" i="1"/>
  <c r="E24" i="1" l="1"/>
  <c r="F24" i="1" s="1"/>
  <c r="E27" i="1"/>
  <c r="F27" i="1" s="1"/>
  <c r="K23" i="1"/>
  <c r="F23" i="1"/>
  <c r="E26" i="1"/>
  <c r="E25" i="1"/>
  <c r="F28" i="1"/>
  <c r="K28" i="1"/>
  <c r="K24" i="1" l="1"/>
  <c r="K27" i="1"/>
  <c r="F25" i="1"/>
  <c r="K25" i="1"/>
  <c r="F26" i="1"/>
  <c r="K26" i="1"/>
</calcChain>
</file>

<file path=xl/sharedStrings.xml><?xml version="1.0" encoding="utf-8"?>
<sst xmlns="http://schemas.openxmlformats.org/spreadsheetml/2006/main" count="47" uniqueCount="41">
  <si>
    <t>AP</t>
  </si>
  <si>
    <t>PV</t>
  </si>
  <si>
    <t>Passif - Folie</t>
  </si>
  <si>
    <t>Passif - Tourment</t>
  </si>
  <si>
    <t>Tourment de Liandry</t>
  </si>
  <si>
    <t>Nombre de stacks</t>
  </si>
  <si>
    <t>Dégâts de base</t>
  </si>
  <si>
    <t>AD</t>
  </si>
  <si>
    <t>Dégâts totaux</t>
  </si>
  <si>
    <t>Données du champion ennemi</t>
  </si>
  <si>
    <t>Résistance magique</t>
  </si>
  <si>
    <t>Pourcentage de dégâts supplémentaires</t>
  </si>
  <si>
    <t>Description</t>
  </si>
  <si>
    <t>Données du champion joué</t>
  </si>
  <si>
    <t>Données à compléter</t>
  </si>
  <si>
    <t>Morellonomicon</t>
  </si>
  <si>
    <t>Passif - Toucher mortel</t>
  </si>
  <si>
    <t>Passif - Coup maudit</t>
  </si>
  <si>
    <t>+15 pénétration magique</t>
  </si>
  <si>
    <t>Infliger des dégâts magique infligés aux champions appliquent Hémorragie pendant 3 secondes.
Hémorragie : les soins reçus sont réduits de 40% (dans le cas de Morello)</t>
  </si>
  <si>
    <t>Infliger des dégâts à un champion ennemi génère un stack chaque seconde pendant 4 secondes. Vos dégâts sont augmentés de 2% pour chaque stack, jusqu'à 10%.</t>
  </si>
  <si>
    <t>Les sorts brûlent les ennemis pendant 3 sec, infligeant des dégâts magiques supplémentaires équivalents à 1,5% de leurs PV max par seconde, les dégâts étant répartis six fois sur 0,5 seconde. Les dégâts de brûlure sont augmentés à 2,5% contre les unités aux déplacements restreints.</t>
  </si>
  <si>
    <t>Dégâts avec Bottes de Sorcier (+18 pénétration magique)</t>
  </si>
  <si>
    <t>Ratio(s) AP</t>
  </si>
  <si>
    <t>Ratio(s) AD</t>
  </si>
  <si>
    <t>Dégâts compétence(s)</t>
  </si>
  <si>
    <t>Dégâts avec Morello</t>
  </si>
  <si>
    <t>Dégâts avec Morello et Bottes de Sorcier</t>
  </si>
  <si>
    <t>Remarque : dans le tableau "Données compétences", il est possible de cumuler les dégâts et ratios des compétences d'un champion. Cela permet de calculer les dégâts sur un combo.
Exemple : le A et le Z d'Orianna infligent 60(+50%AP) et 60(+70AP) au niveau 1. Dans "dégâts de base", on inscrit 120 et, dans "ratio AP", on inscrit 1,2</t>
  </si>
  <si>
    <t>Explications : comment lire le tableau</t>
  </si>
  <si>
    <t>Dégâts totaux sur 3s</t>
  </si>
  <si>
    <t>Dégâts finaux sur 3s (prenant en compte la résistance magique)</t>
  </si>
  <si>
    <t>Dégâts</t>
  </si>
  <si>
    <t>Données de la (des) compétence(s) utilisée(s)</t>
  </si>
  <si>
    <t>Dégâts de la (des) compétence(s)</t>
  </si>
  <si>
    <t>Dégâts de la brûlure sur 1s</t>
  </si>
  <si>
    <t>Régénération des PV</t>
  </si>
  <si>
    <t>Est-il ralenti ou immobilisé ?</t>
  </si>
  <si>
    <t>Non</t>
  </si>
  <si>
    <t>Ce tableau décrit les dégâts infligés losqu'on lance une compétence/combo à un nombre de stacks donné.
Par exemple, j'utilise le A d'Orianna sur un ennemi quand j'ai 0 stack. Je regarde la première ligne dans "Dégâts finaux sur 3s (prenant en compte la résistance magique)". Ce sont les dégâts que je vais infliger, brûlure comprise.
Remarque concernant les combos : afin de connaître les dégâts d'un combo (par exemple, A+E+Z+R de Syndra), je conseille de regarder la ligne correspondant au nombre de stacks au début du combo uniquement. En effet, je considère que le combo est réalisé en moins d'une seconde et donc que les stacks n'a pas le temps d'augmenter (et donc les dégâts des compétences également).</t>
  </si>
  <si>
    <t>Blocage de régénération des 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</si>
</sst>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2"/>
      <color theme="1"/>
      <name val="Calibri"/>
      <family val="2"/>
      <scheme val="minor"/>
    </font>
    <font>
      <sz val="18"/>
      <color theme="1"/>
      <name val="Calibri"/>
      <family val="2"/>
      <scheme val="minor"/>
    </font>
    <font>
      <sz val="8"/>
      <color theme="1"/>
      <name val="Calibri"/>
      <family val="2"/>
      <scheme val="minor"/>
    </font>
    <font>
      <b/>
      <sz val="18"/>
      <color rgb="FFFF0000"/>
      <name val="Calibri"/>
      <family val="2"/>
      <scheme val="minor"/>
    </font>
    <font>
      <b/>
      <sz val="20"/>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90">
    <xf numFmtId="0" fontId="0" fillId="0" borderId="0" xfId="0"/>
    <xf numFmtId="9" fontId="0" fillId="0" borderId="0" xfId="0" applyNumberFormat="1"/>
    <xf numFmtId="164" fontId="0" fillId="0" borderId="0" xfId="0" applyNumberFormat="1"/>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xf>
    <xf numFmtId="0" fontId="0" fillId="0" borderId="0" xfId="0" applyBorder="1"/>
    <xf numFmtId="0" fontId="0" fillId="6" borderId="1" xfId="0" applyFill="1" applyBorder="1"/>
    <xf numFmtId="0" fontId="0" fillId="5" borderId="1" xfId="0" applyFill="1" applyBorder="1" applyAlignment="1">
      <alignment horizontal="left"/>
    </xf>
    <xf numFmtId="0" fontId="0" fillId="10" borderId="1" xfId="0" applyFill="1" applyBorder="1"/>
    <xf numFmtId="0" fontId="0" fillId="10" borderId="15" xfId="0" applyFill="1" applyBorder="1"/>
    <xf numFmtId="1" fontId="0" fillId="10" borderId="2" xfId="0" applyNumberFormat="1" applyFill="1" applyBorder="1"/>
    <xf numFmtId="0" fontId="0" fillId="10" borderId="21" xfId="0" applyFill="1" applyBorder="1"/>
    <xf numFmtId="0" fontId="0" fillId="10" borderId="22" xfId="0" applyFill="1" applyBorder="1"/>
    <xf numFmtId="0" fontId="0" fillId="10" borderId="23" xfId="0" applyFill="1" applyBorder="1"/>
    <xf numFmtId="0" fontId="0" fillId="4" borderId="15" xfId="0" applyFill="1" applyBorder="1"/>
    <xf numFmtId="0" fontId="0" fillId="4" borderId="21" xfId="0" applyFill="1" applyBorder="1"/>
    <xf numFmtId="0" fontId="0" fillId="4" borderId="23" xfId="0" applyFill="1" applyBorder="1"/>
    <xf numFmtId="0" fontId="0" fillId="8" borderId="15" xfId="0" applyFill="1" applyBorder="1"/>
    <xf numFmtId="0" fontId="0" fillId="8" borderId="21" xfId="0" applyFill="1" applyBorder="1"/>
    <xf numFmtId="0" fontId="4" fillId="0" borderId="0" xfId="0" applyFont="1"/>
    <xf numFmtId="0" fontId="0" fillId="13" borderId="1" xfId="0" applyFill="1" applyBorder="1"/>
    <xf numFmtId="9" fontId="0" fillId="13" borderId="1" xfId="0" applyNumberFormat="1" applyFill="1" applyBorder="1"/>
    <xf numFmtId="1" fontId="0" fillId="13" borderId="1" xfId="0" applyNumberFormat="1" applyFill="1" applyBorder="1"/>
    <xf numFmtId="0" fontId="0" fillId="14" borderId="1" xfId="0" applyFill="1" applyBorder="1"/>
    <xf numFmtId="0" fontId="0" fillId="14" borderId="1" xfId="0" applyFill="1" applyBorder="1" applyAlignment="1">
      <alignment horizontal="center"/>
    </xf>
    <xf numFmtId="0" fontId="1" fillId="0" borderId="0" xfId="0" applyFont="1" applyFill="1" applyBorder="1" applyAlignment="1">
      <alignment vertical="center"/>
    </xf>
    <xf numFmtId="0" fontId="0" fillId="12" borderId="1" xfId="0" applyFill="1" applyBorder="1" applyAlignment="1">
      <alignment horizontal="center" vertical="center"/>
    </xf>
    <xf numFmtId="164" fontId="1" fillId="0" borderId="0" xfId="0" applyNumberFormat="1" applyFont="1"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0" fillId="0" borderId="0" xfId="0" applyAlignment="1">
      <alignment vertical="top" wrapText="1"/>
    </xf>
    <xf numFmtId="1" fontId="1" fillId="15" borderId="1" xfId="0" applyNumberFormat="1" applyFont="1" applyFill="1" applyBorder="1" applyAlignment="1">
      <alignment horizontal="center" vertical="center"/>
    </xf>
    <xf numFmtId="1" fontId="1" fillId="15" borderId="1" xfId="0" applyNumberFormat="1" applyFont="1" applyFill="1" applyBorder="1" applyAlignment="1">
      <alignment horizontal="center" wrapText="1"/>
    </xf>
    <xf numFmtId="0" fontId="0" fillId="8" borderId="9" xfId="0" applyFill="1" applyBorder="1"/>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0" fillId="6" borderId="1" xfId="0"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0" fillId="5" borderId="1" xfId="0" applyFill="1" applyBorder="1" applyAlignment="1">
      <alignment horizontal="left"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1" fontId="1" fillId="3" borderId="15" xfId="0" applyNumberFormat="1" applyFont="1" applyFill="1" applyBorder="1" applyAlignment="1">
      <alignment horizontal="center" vertical="center"/>
    </xf>
    <xf numFmtId="1" fontId="1" fillId="3" borderId="16" xfId="0" applyNumberFormat="1" applyFont="1" applyFill="1" applyBorder="1" applyAlignment="1">
      <alignment horizontal="center" vertical="center"/>
    </xf>
    <xf numFmtId="0" fontId="0" fillId="6" borderId="1" xfId="0" applyFill="1" applyBorder="1" applyAlignment="1">
      <alignment horizontal="center" vertical="center" wrapText="1"/>
    </xf>
    <xf numFmtId="0" fontId="0" fillId="12" borderId="15" xfId="0" applyFill="1" applyBorder="1" applyAlignment="1">
      <alignment horizontal="center" vertical="center"/>
    </xf>
    <xf numFmtId="0" fontId="0" fillId="12" borderId="16" xfId="0" applyFill="1" applyBorder="1" applyAlignment="1">
      <alignment horizontal="center" vertical="center"/>
    </xf>
    <xf numFmtId="1" fontId="1" fillId="15" borderId="15" xfId="0" applyNumberFormat="1" applyFont="1" applyFill="1" applyBorder="1" applyAlignment="1">
      <alignment horizontal="center" vertical="center"/>
    </xf>
    <xf numFmtId="1" fontId="1" fillId="15" borderId="16"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0" fillId="5" borderId="1" xfId="0" quotePrefix="1" applyFill="1" applyBorder="1" applyAlignment="1">
      <alignment horizontal="left" vertical="center" wrapText="1"/>
    </xf>
    <xf numFmtId="0" fontId="0" fillId="12" borderId="1" xfId="0"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2" fillId="7" borderId="15" xfId="0" applyFont="1" applyFill="1" applyBorder="1" applyAlignment="1">
      <alignment horizontal="center"/>
    </xf>
    <xf numFmtId="0" fontId="2" fillId="7" borderId="10" xfId="0" applyFont="1" applyFill="1" applyBorder="1" applyAlignment="1">
      <alignment horizontal="center"/>
    </xf>
    <xf numFmtId="0" fontId="2" fillId="11" borderId="15" xfId="0" applyFont="1" applyFill="1" applyBorder="1" applyAlignment="1">
      <alignment horizontal="center"/>
    </xf>
    <xf numFmtId="0" fontId="2" fillId="11" borderId="10" xfId="0" applyFont="1" applyFill="1" applyBorder="1" applyAlignment="1">
      <alignment horizontal="center"/>
    </xf>
    <xf numFmtId="0" fontId="2" fillId="9" borderId="15" xfId="0" applyFont="1" applyFill="1" applyBorder="1" applyAlignment="1">
      <alignment horizontal="center"/>
    </xf>
    <xf numFmtId="0" fontId="2" fillId="9" borderId="10" xfId="0" applyFont="1" applyFill="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12" borderId="15" xfId="0" applyFill="1" applyBorder="1" applyAlignment="1">
      <alignment horizontal="center"/>
    </xf>
    <xf numFmtId="0" fontId="0" fillId="12" borderId="16" xfId="0" applyFill="1" applyBorder="1" applyAlignment="1">
      <alignment horizontal="center"/>
    </xf>
    <xf numFmtId="0" fontId="0" fillId="0" borderId="9" xfId="0" applyBorder="1" applyAlignment="1">
      <alignment horizontal="left" vertical="top" wrapText="1"/>
    </xf>
    <xf numFmtId="0" fontId="0" fillId="0" borderId="24"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14" borderId="1" xfId="0" applyFill="1" applyBorder="1" applyAlignment="1">
      <alignment horizontal="left" vertical="center"/>
    </xf>
    <xf numFmtId="1" fontId="1" fillId="15" borderId="1" xfId="0" applyNumberFormat="1" applyFont="1" applyFill="1" applyBorder="1" applyAlignment="1">
      <alignment vertical="center"/>
    </xf>
    <xf numFmtId="0" fontId="0" fillId="8" borderId="25" xfId="0" applyFill="1" applyBorder="1"/>
    <xf numFmtId="0" fontId="0" fillId="8" borderId="26" xfId="0" applyFill="1" applyBorder="1"/>
    <xf numFmtId="0" fontId="0" fillId="8" borderId="22" xfId="0" applyFill="1" applyBorder="1"/>
    <xf numFmtId="0" fontId="1" fillId="15"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zoomScale="58" zoomScaleNormal="58" workbookViewId="0">
      <selection activeCell="F11" sqref="E11:F11"/>
    </sheetView>
  </sheetViews>
  <sheetFormatPr baseColWidth="10" defaultRowHeight="14.4" x14ac:dyDescent="0.3"/>
  <cols>
    <col min="1" max="1" width="19" customWidth="1"/>
    <col min="2" max="2" width="40.88671875" customWidth="1"/>
    <col min="3" max="3" width="35.5546875" customWidth="1"/>
    <col min="4" max="4" width="28.109375" customWidth="1"/>
    <col min="5" max="5" width="25.33203125" customWidth="1"/>
    <col min="6" max="6" width="25.44140625" customWidth="1"/>
    <col min="7" max="7" width="3.33203125" customWidth="1"/>
    <col min="8" max="8" width="29.5546875" customWidth="1"/>
    <col min="9" max="9" width="12.6640625" customWidth="1"/>
    <col min="10" max="10" width="13.77734375" customWidth="1"/>
    <col min="11" max="11" width="56.33203125" customWidth="1"/>
    <col min="12" max="12" width="2.21875" customWidth="1"/>
  </cols>
  <sheetData>
    <row r="1" spans="1:11" ht="26.4" thickBot="1" x14ac:dyDescent="0.55000000000000004">
      <c r="A1" s="35" t="s">
        <v>4</v>
      </c>
      <c r="B1" s="36"/>
      <c r="C1" s="36"/>
      <c r="D1" s="36"/>
      <c r="E1" s="36"/>
      <c r="F1" s="36"/>
      <c r="G1" s="36"/>
      <c r="H1" s="36"/>
      <c r="I1" s="36"/>
      <c r="J1" s="36"/>
      <c r="K1" s="37"/>
    </row>
    <row r="3" spans="1:11" ht="15" thickBot="1" x14ac:dyDescent="0.35"/>
    <row r="4" spans="1:11" ht="24" thickBot="1" x14ac:dyDescent="0.35">
      <c r="A4" s="39" t="s">
        <v>12</v>
      </c>
      <c r="B4" s="40"/>
      <c r="C4" s="41"/>
      <c r="E4" s="42" t="s">
        <v>14</v>
      </c>
      <c r="F4" s="43"/>
      <c r="G4" s="43"/>
      <c r="H4" s="43"/>
      <c r="I4" s="44"/>
    </row>
    <row r="5" spans="1:11" ht="15" customHeight="1" x14ac:dyDescent="0.3">
      <c r="A5" s="4"/>
      <c r="B5" s="4"/>
      <c r="C5" s="3"/>
      <c r="E5" s="3"/>
      <c r="F5" s="3"/>
      <c r="G5" s="3"/>
      <c r="H5" s="3"/>
      <c r="I5" s="3"/>
    </row>
    <row r="6" spans="1:11" ht="16.2" customHeight="1" thickBot="1" x14ac:dyDescent="0.35">
      <c r="A6" s="7" t="s">
        <v>0</v>
      </c>
      <c r="B6" s="8">
        <v>75</v>
      </c>
      <c r="E6" s="64" t="s">
        <v>13</v>
      </c>
      <c r="F6" s="65"/>
      <c r="H6" s="68" t="s">
        <v>9</v>
      </c>
      <c r="I6" s="69"/>
      <c r="K6" s="46" t="s">
        <v>28</v>
      </c>
    </row>
    <row r="7" spans="1:11" x14ac:dyDescent="0.3">
      <c r="A7" s="7" t="s">
        <v>1</v>
      </c>
      <c r="B7" s="8">
        <v>300</v>
      </c>
      <c r="E7" s="15" t="s">
        <v>0</v>
      </c>
      <c r="F7" s="16">
        <f>9+9+75</f>
        <v>93</v>
      </c>
      <c r="G7" s="20"/>
      <c r="H7" s="18" t="s">
        <v>1</v>
      </c>
      <c r="I7" s="19">
        <v>1000</v>
      </c>
      <c r="J7" s="20"/>
      <c r="K7" s="47"/>
    </row>
    <row r="8" spans="1:11" ht="15" thickBot="1" x14ac:dyDescent="0.35">
      <c r="E8" s="15" t="s">
        <v>7</v>
      </c>
      <c r="F8" s="17">
        <v>51</v>
      </c>
      <c r="G8" s="20"/>
      <c r="H8" s="34" t="s">
        <v>10</v>
      </c>
      <c r="I8" s="86">
        <v>0</v>
      </c>
      <c r="J8" s="20"/>
      <c r="K8" s="47"/>
    </row>
    <row r="9" spans="1:11" x14ac:dyDescent="0.3">
      <c r="A9" s="38" t="s">
        <v>2</v>
      </c>
      <c r="B9" s="45" t="s">
        <v>20</v>
      </c>
      <c r="C9" s="45"/>
      <c r="G9" s="20"/>
      <c r="H9" s="18" t="s">
        <v>36</v>
      </c>
      <c r="I9" s="88">
        <v>1000</v>
      </c>
      <c r="K9" s="47"/>
    </row>
    <row r="10" spans="1:11" ht="15" thickBot="1" x14ac:dyDescent="0.35">
      <c r="A10" s="38"/>
      <c r="B10" s="45"/>
      <c r="C10" s="45"/>
      <c r="G10" s="20"/>
      <c r="H10" s="18" t="s">
        <v>37</v>
      </c>
      <c r="I10" s="87" t="s">
        <v>38</v>
      </c>
      <c r="K10" s="47"/>
    </row>
    <row r="11" spans="1:11" x14ac:dyDescent="0.3">
      <c r="A11" s="38"/>
      <c r="B11" s="45"/>
      <c r="C11" s="45"/>
      <c r="G11" s="20"/>
      <c r="K11" s="47"/>
    </row>
    <row r="12" spans="1:11" ht="14.4" customHeight="1" thickBot="1" x14ac:dyDescent="0.35">
      <c r="A12" s="38" t="s">
        <v>3</v>
      </c>
      <c r="B12" s="45" t="s">
        <v>21</v>
      </c>
      <c r="C12" s="45"/>
      <c r="E12" s="66" t="s">
        <v>33</v>
      </c>
      <c r="F12" s="67"/>
      <c r="G12" s="20"/>
      <c r="K12" s="47"/>
    </row>
    <row r="13" spans="1:11" x14ac:dyDescent="0.3">
      <c r="A13" s="38"/>
      <c r="B13" s="45"/>
      <c r="C13" s="45"/>
      <c r="E13" s="10" t="s">
        <v>6</v>
      </c>
      <c r="F13" s="12">
        <f>120</f>
        <v>120</v>
      </c>
      <c r="G13" s="20"/>
      <c r="K13" s="48"/>
    </row>
    <row r="14" spans="1:11" x14ac:dyDescent="0.3">
      <c r="A14" s="38"/>
      <c r="B14" s="45"/>
      <c r="C14" s="45"/>
      <c r="E14" s="10" t="s">
        <v>23</v>
      </c>
      <c r="F14" s="13">
        <f>0.5</f>
        <v>0.5</v>
      </c>
      <c r="G14" s="20"/>
      <c r="H14" s="73" t="s">
        <v>25</v>
      </c>
      <c r="I14" s="74"/>
      <c r="K14" s="31"/>
    </row>
    <row r="15" spans="1:11" ht="15" thickBot="1" x14ac:dyDescent="0.35">
      <c r="A15" s="38"/>
      <c r="B15" s="45"/>
      <c r="C15" s="45"/>
      <c r="E15" s="10" t="s">
        <v>24</v>
      </c>
      <c r="F15" s="14">
        <v>0</v>
      </c>
      <c r="H15" s="49">
        <f>F16*(1-I8/(100+I8))</f>
        <v>166.5</v>
      </c>
      <c r="I15" s="50"/>
    </row>
    <row r="16" spans="1:11" x14ac:dyDescent="0.3">
      <c r="A16" s="38"/>
      <c r="B16" s="45"/>
      <c r="C16" s="45"/>
      <c r="E16" s="9" t="s">
        <v>8</v>
      </c>
      <c r="F16" s="11">
        <f>F13+F14*F7+F15*F8</f>
        <v>166.5</v>
      </c>
    </row>
    <row r="19" spans="1:21" ht="15" thickBot="1" x14ac:dyDescent="0.35"/>
    <row r="20" spans="1:21" ht="24" thickBot="1" x14ac:dyDescent="0.5">
      <c r="A20" s="61" t="s">
        <v>32</v>
      </c>
      <c r="B20" s="62"/>
      <c r="C20" s="62"/>
      <c r="D20" s="62"/>
      <c r="E20" s="62"/>
      <c r="F20" s="62"/>
      <c r="G20" s="62"/>
      <c r="H20" s="62"/>
      <c r="I20" s="62"/>
      <c r="J20" s="62"/>
      <c r="K20" s="63"/>
      <c r="M20" s="70" t="s">
        <v>29</v>
      </c>
      <c r="N20" s="71"/>
      <c r="O20" s="71"/>
      <c r="P20" s="71"/>
      <c r="Q20" s="71"/>
      <c r="R20" s="71"/>
      <c r="S20" s="71"/>
      <c r="T20" s="71"/>
      <c r="U20" s="72"/>
    </row>
    <row r="21" spans="1:21" ht="23.4" x14ac:dyDescent="0.45">
      <c r="A21" s="5"/>
      <c r="B21" s="5"/>
      <c r="C21" s="5"/>
      <c r="D21" s="5"/>
      <c r="E21" s="5"/>
      <c r="F21" s="5"/>
      <c r="G21" s="5"/>
      <c r="H21" s="5"/>
    </row>
    <row r="22" spans="1:21" ht="14.4" customHeight="1" x14ac:dyDescent="0.3">
      <c r="A22" s="24" t="s">
        <v>5</v>
      </c>
      <c r="B22" s="24" t="s">
        <v>11</v>
      </c>
      <c r="C22" s="24" t="s">
        <v>34</v>
      </c>
      <c r="D22" s="24" t="s">
        <v>35</v>
      </c>
      <c r="E22" s="24" t="s">
        <v>30</v>
      </c>
      <c r="F22" s="84" t="s">
        <v>31</v>
      </c>
      <c r="G22" s="84"/>
      <c r="H22" s="84"/>
      <c r="I22" s="84"/>
      <c r="K22" s="25" t="s">
        <v>22</v>
      </c>
      <c r="M22" s="75" t="s">
        <v>39</v>
      </c>
      <c r="N22" s="76"/>
      <c r="O22" s="76"/>
      <c r="P22" s="76"/>
      <c r="Q22" s="76"/>
      <c r="R22" s="76"/>
      <c r="S22" s="76"/>
      <c r="T22" s="76"/>
      <c r="U22" s="77"/>
    </row>
    <row r="23" spans="1:21" x14ac:dyDescent="0.3">
      <c r="A23" s="21">
        <v>0</v>
      </c>
      <c r="B23" s="22">
        <f>A23*0.02</f>
        <v>0</v>
      </c>
      <c r="C23" s="23">
        <f t="shared" ref="C23:C28" si="0">$F$16*(1+B23)</f>
        <v>166.5</v>
      </c>
      <c r="D23" s="21">
        <f>IF($I$10="Non",0.015*$I$7*(1+B24),0.025*$I$7*(1+B24))</f>
        <v>15.3</v>
      </c>
      <c r="E23" s="23">
        <f>C23+D23+D24+D25</f>
        <v>213.3</v>
      </c>
      <c r="F23" s="85">
        <f>E23*(1-$I$8/(100+$I$8))</f>
        <v>213.3</v>
      </c>
      <c r="G23" s="85"/>
      <c r="H23" s="85"/>
      <c r="I23" s="85"/>
      <c r="K23" s="33">
        <f>E23*(1-($I$8-18)/(100+$I$8-18))</f>
        <v>260.1219512195122</v>
      </c>
      <c r="M23" s="78"/>
      <c r="N23" s="79"/>
      <c r="O23" s="79"/>
      <c r="P23" s="79"/>
      <c r="Q23" s="79"/>
      <c r="R23" s="79"/>
      <c r="S23" s="79"/>
      <c r="T23" s="79"/>
      <c r="U23" s="80"/>
    </row>
    <row r="24" spans="1:21" x14ac:dyDescent="0.3">
      <c r="A24" s="21">
        <v>1</v>
      </c>
      <c r="B24" s="22">
        <f t="shared" ref="B24:B28" si="1">A24*0.02</f>
        <v>0.02</v>
      </c>
      <c r="C24" s="23">
        <f t="shared" si="0"/>
        <v>169.83</v>
      </c>
      <c r="D24" s="21">
        <f>IF($I$10="Non",0.015*$I$7*(1+B25),0.025*$I$7*(1+B25))</f>
        <v>15.600000000000001</v>
      </c>
      <c r="E24" s="23">
        <f t="shared" ref="E24:E26" si="2">C24+D24+D25+D26</f>
        <v>217.53000000000003</v>
      </c>
      <c r="F24" s="85">
        <f t="shared" ref="F24:F28" si="3">E24*(1-$I$8/(100+$I$8))</f>
        <v>217.53000000000003</v>
      </c>
      <c r="G24" s="85"/>
      <c r="H24" s="85"/>
      <c r="I24" s="85"/>
      <c r="K24" s="33">
        <f t="shared" ref="K24:K28" si="4">E24*(1-($I$8-18)/(100+$I$8-18))</f>
        <v>265.28048780487808</v>
      </c>
      <c r="M24" s="78"/>
      <c r="N24" s="79"/>
      <c r="O24" s="79"/>
      <c r="P24" s="79"/>
      <c r="Q24" s="79"/>
      <c r="R24" s="79"/>
      <c r="S24" s="79"/>
      <c r="T24" s="79"/>
      <c r="U24" s="80"/>
    </row>
    <row r="25" spans="1:21" x14ac:dyDescent="0.3">
      <c r="A25" s="21">
        <v>2</v>
      </c>
      <c r="B25" s="22">
        <f t="shared" si="1"/>
        <v>0.04</v>
      </c>
      <c r="C25" s="23">
        <f t="shared" si="0"/>
        <v>173.16</v>
      </c>
      <c r="D25" s="21">
        <f>IF($I$10="Non",0.015*$I$7*(1+B26),0.025*$I$7*(1+B26))</f>
        <v>15.9</v>
      </c>
      <c r="E25" s="23">
        <f t="shared" si="2"/>
        <v>221.76</v>
      </c>
      <c r="F25" s="85">
        <f t="shared" si="3"/>
        <v>221.76</v>
      </c>
      <c r="G25" s="85"/>
      <c r="H25" s="85"/>
      <c r="I25" s="85"/>
      <c r="K25" s="33">
        <f t="shared" si="4"/>
        <v>270.4390243902439</v>
      </c>
      <c r="M25" s="78"/>
      <c r="N25" s="79"/>
      <c r="O25" s="79"/>
      <c r="P25" s="79"/>
      <c r="Q25" s="79"/>
      <c r="R25" s="79"/>
      <c r="S25" s="79"/>
      <c r="T25" s="79"/>
      <c r="U25" s="80"/>
    </row>
    <row r="26" spans="1:21" x14ac:dyDescent="0.3">
      <c r="A26" s="21">
        <v>3</v>
      </c>
      <c r="B26" s="22">
        <f t="shared" si="1"/>
        <v>0.06</v>
      </c>
      <c r="C26" s="23">
        <f t="shared" si="0"/>
        <v>176.49</v>
      </c>
      <c r="D26" s="21">
        <f>IF($I$10="Non",0.015*$I$7*(1+B27),0.025*$I$7*(1+B27))</f>
        <v>16.200000000000003</v>
      </c>
      <c r="E26" s="23">
        <f t="shared" si="2"/>
        <v>225.69</v>
      </c>
      <c r="F26" s="85">
        <f t="shared" si="3"/>
        <v>225.69</v>
      </c>
      <c r="G26" s="85"/>
      <c r="H26" s="85"/>
      <c r="I26" s="85"/>
      <c r="K26" s="33">
        <f t="shared" si="4"/>
        <v>275.23170731707319</v>
      </c>
      <c r="M26" s="78"/>
      <c r="N26" s="79"/>
      <c r="O26" s="79"/>
      <c r="P26" s="79"/>
      <c r="Q26" s="79"/>
      <c r="R26" s="79"/>
      <c r="S26" s="79"/>
      <c r="T26" s="79"/>
      <c r="U26" s="80"/>
    </row>
    <row r="27" spans="1:21" x14ac:dyDescent="0.3">
      <c r="A27" s="21">
        <v>4</v>
      </c>
      <c r="B27" s="22">
        <f t="shared" si="1"/>
        <v>0.08</v>
      </c>
      <c r="C27" s="23">
        <f t="shared" si="0"/>
        <v>179.82000000000002</v>
      </c>
      <c r="D27" s="21">
        <f>IF($I$10="Non",0.015*$I$7*(1+B28),0.025*$I$7*(1+B28))</f>
        <v>16.5</v>
      </c>
      <c r="E27" s="23">
        <f>C27+D27+D28+D28</f>
        <v>229.32000000000002</v>
      </c>
      <c r="F27" s="85">
        <f t="shared" si="3"/>
        <v>229.32000000000002</v>
      </c>
      <c r="G27" s="85"/>
      <c r="H27" s="85"/>
      <c r="I27" s="85"/>
      <c r="K27" s="33">
        <f t="shared" si="4"/>
        <v>279.65853658536588</v>
      </c>
      <c r="L27" s="26"/>
      <c r="M27" s="78"/>
      <c r="N27" s="79"/>
      <c r="O27" s="79"/>
      <c r="P27" s="79"/>
      <c r="Q27" s="79"/>
      <c r="R27" s="79"/>
      <c r="S27" s="79"/>
      <c r="T27" s="79"/>
      <c r="U27" s="80"/>
    </row>
    <row r="28" spans="1:21" x14ac:dyDescent="0.3">
      <c r="A28" s="21">
        <v>5</v>
      </c>
      <c r="B28" s="22">
        <f t="shared" si="1"/>
        <v>0.1</v>
      </c>
      <c r="C28" s="23">
        <f t="shared" si="0"/>
        <v>183.15</v>
      </c>
      <c r="D28" s="21">
        <f>IF($I$10="Non",0.015*$I$7*(1+B28),0.025*$I$7*(1+B28))</f>
        <v>16.5</v>
      </c>
      <c r="E28" s="23">
        <f>C28+D28+D28+D28</f>
        <v>232.65</v>
      </c>
      <c r="F28" s="85">
        <f t="shared" si="3"/>
        <v>232.65</v>
      </c>
      <c r="G28" s="85"/>
      <c r="H28" s="85"/>
      <c r="I28" s="85"/>
      <c r="K28" s="33">
        <f t="shared" si="4"/>
        <v>283.71951219512198</v>
      </c>
      <c r="L28" s="26"/>
      <c r="M28" s="78"/>
      <c r="N28" s="79"/>
      <c r="O28" s="79"/>
      <c r="P28" s="79"/>
      <c r="Q28" s="79"/>
      <c r="R28" s="79"/>
      <c r="S28" s="79"/>
      <c r="T28" s="79"/>
      <c r="U28" s="80"/>
    </row>
    <row r="29" spans="1:21" x14ac:dyDescent="0.3">
      <c r="M29" s="78"/>
      <c r="N29" s="79"/>
      <c r="O29" s="79"/>
      <c r="P29" s="79"/>
      <c r="Q29" s="79"/>
      <c r="R29" s="79"/>
      <c r="S29" s="79"/>
      <c r="T29" s="79"/>
      <c r="U29" s="80"/>
    </row>
    <row r="30" spans="1:21" x14ac:dyDescent="0.3">
      <c r="A30" s="6"/>
      <c r="C30" s="1"/>
      <c r="D30" s="2"/>
      <c r="M30" s="78"/>
      <c r="N30" s="79"/>
      <c r="O30" s="79"/>
      <c r="P30" s="79"/>
      <c r="Q30" s="79"/>
      <c r="R30" s="79"/>
      <c r="S30" s="79"/>
      <c r="T30" s="79"/>
      <c r="U30" s="80"/>
    </row>
    <row r="31" spans="1:21" ht="15" thickBot="1" x14ac:dyDescent="0.35">
      <c r="A31" s="6"/>
      <c r="C31" s="1"/>
      <c r="D31" s="2"/>
      <c r="M31" s="81"/>
      <c r="N31" s="82"/>
      <c r="O31" s="82"/>
      <c r="P31" s="82"/>
      <c r="Q31" s="82"/>
      <c r="R31" s="82"/>
      <c r="S31" s="82"/>
      <c r="T31" s="82"/>
      <c r="U31" s="83"/>
    </row>
    <row r="32" spans="1:21" ht="26.4" thickBot="1" x14ac:dyDescent="0.55000000000000004">
      <c r="A32" s="35" t="s">
        <v>15</v>
      </c>
      <c r="B32" s="36"/>
      <c r="C32" s="36"/>
      <c r="D32" s="36"/>
      <c r="E32" s="36"/>
      <c r="F32" s="36"/>
      <c r="G32" s="36"/>
      <c r="H32" s="36"/>
      <c r="I32" s="36"/>
      <c r="J32" s="36"/>
      <c r="K32" s="37"/>
      <c r="M32" s="31"/>
      <c r="N32" s="31"/>
      <c r="O32" s="31"/>
      <c r="P32" s="31"/>
      <c r="Q32" s="31"/>
      <c r="R32" s="31"/>
      <c r="S32" s="31"/>
      <c r="T32" s="31"/>
      <c r="U32" s="31"/>
    </row>
    <row r="33" spans="1:12" x14ac:dyDescent="0.3">
      <c r="A33" s="6"/>
      <c r="C33" s="1"/>
      <c r="D33" s="2"/>
    </row>
    <row r="34" spans="1:12" ht="15" thickBot="1" x14ac:dyDescent="0.35">
      <c r="A34" s="6"/>
      <c r="C34" s="1"/>
      <c r="D34" s="2"/>
    </row>
    <row r="35" spans="1:12" ht="24" thickBot="1" x14ac:dyDescent="0.35">
      <c r="A35" s="39" t="s">
        <v>12</v>
      </c>
      <c r="B35" s="40"/>
      <c r="C35" s="41"/>
      <c r="D35" s="2"/>
      <c r="E35" s="56" t="s">
        <v>32</v>
      </c>
      <c r="F35" s="57"/>
      <c r="G35" s="57"/>
      <c r="H35" s="57"/>
      <c r="I35" s="57"/>
      <c r="J35" s="57"/>
      <c r="K35" s="58"/>
    </row>
    <row r="36" spans="1:12" ht="23.4" x14ac:dyDescent="0.3">
      <c r="A36" s="4"/>
      <c r="B36" s="4"/>
      <c r="C36" s="3"/>
      <c r="D36" s="2"/>
    </row>
    <row r="37" spans="1:12" x14ac:dyDescent="0.3">
      <c r="A37" s="7" t="s">
        <v>0</v>
      </c>
      <c r="B37" s="8">
        <v>70</v>
      </c>
      <c r="D37" s="2"/>
      <c r="E37" s="52" t="s">
        <v>26</v>
      </c>
      <c r="F37" s="53"/>
      <c r="K37" s="27" t="s">
        <v>27</v>
      </c>
    </row>
    <row r="38" spans="1:12" x14ac:dyDescent="0.3">
      <c r="A38" s="7" t="s">
        <v>1</v>
      </c>
      <c r="B38" s="8">
        <v>300</v>
      </c>
      <c r="D38" s="2"/>
      <c r="E38" s="54">
        <f>IF(I8&gt;14,F16*(1-(I8-15)/(I8-15+100)),H15)</f>
        <v>166.5</v>
      </c>
      <c r="F38" s="55"/>
      <c r="K38" s="32">
        <f>IF(I8&gt;32,F16*(1-(I8-15-18)/(I8-15-18+100)),H15)</f>
        <v>166.5</v>
      </c>
    </row>
    <row r="39" spans="1:12" x14ac:dyDescent="0.3">
      <c r="D39" s="2"/>
      <c r="L39" s="29"/>
    </row>
    <row r="40" spans="1:12" x14ac:dyDescent="0.3">
      <c r="A40" s="51" t="s">
        <v>16</v>
      </c>
      <c r="B40" s="59" t="s">
        <v>18</v>
      </c>
      <c r="C40" s="45"/>
      <c r="D40" s="2"/>
      <c r="L40" s="30"/>
    </row>
    <row r="41" spans="1:12" x14ac:dyDescent="0.3">
      <c r="A41" s="51"/>
      <c r="B41" s="45"/>
      <c r="C41" s="45"/>
      <c r="D41" s="2"/>
      <c r="E41" s="60" t="s">
        <v>40</v>
      </c>
      <c r="F41" s="60"/>
      <c r="L41" s="28"/>
    </row>
    <row r="42" spans="1:12" x14ac:dyDescent="0.3">
      <c r="A42" s="51"/>
      <c r="B42" s="45"/>
      <c r="C42" s="45"/>
      <c r="D42" s="2"/>
      <c r="E42" s="89">
        <f>0.4*I9</f>
        <v>400</v>
      </c>
      <c r="F42" s="89"/>
    </row>
    <row r="43" spans="1:12" x14ac:dyDescent="0.3">
      <c r="A43" s="51" t="s">
        <v>17</v>
      </c>
      <c r="B43" s="45" t="s">
        <v>19</v>
      </c>
      <c r="C43" s="45"/>
      <c r="D43" s="2"/>
    </row>
    <row r="44" spans="1:12" x14ac:dyDescent="0.3">
      <c r="A44" s="51"/>
      <c r="B44" s="45"/>
      <c r="C44" s="45"/>
      <c r="D44" s="2"/>
    </row>
    <row r="45" spans="1:12" x14ac:dyDescent="0.3">
      <c r="A45" s="51"/>
      <c r="B45" s="45"/>
      <c r="C45" s="45"/>
      <c r="D45" s="2"/>
    </row>
    <row r="46" spans="1:12" x14ac:dyDescent="0.3">
      <c r="A46" s="51"/>
      <c r="B46" s="45"/>
      <c r="C46" s="45"/>
    </row>
    <row r="47" spans="1:12" x14ac:dyDescent="0.3">
      <c r="A47" s="51"/>
      <c r="B47" s="45"/>
      <c r="C47" s="45"/>
    </row>
  </sheetData>
  <mergeCells count="34">
    <mergeCell ref="M22:U31"/>
    <mergeCell ref="F22:I22"/>
    <mergeCell ref="F23:I23"/>
    <mergeCell ref="F24:I24"/>
    <mergeCell ref="F25:I25"/>
    <mergeCell ref="F26:I26"/>
    <mergeCell ref="F27:I27"/>
    <mergeCell ref="F28:I28"/>
    <mergeCell ref="E6:F6"/>
    <mergeCell ref="E12:F12"/>
    <mergeCell ref="H6:I6"/>
    <mergeCell ref="M20:U20"/>
    <mergeCell ref="H14:I14"/>
    <mergeCell ref="A20:K20"/>
    <mergeCell ref="A43:A47"/>
    <mergeCell ref="B43:C47"/>
    <mergeCell ref="E37:F37"/>
    <mergeCell ref="E38:F38"/>
    <mergeCell ref="A32:K32"/>
    <mergeCell ref="E35:K35"/>
    <mergeCell ref="A35:C35"/>
    <mergeCell ref="A40:A42"/>
    <mergeCell ref="B40:C42"/>
    <mergeCell ref="E41:F41"/>
    <mergeCell ref="E42:F42"/>
    <mergeCell ref="A1:K1"/>
    <mergeCell ref="A9:A11"/>
    <mergeCell ref="A12:A16"/>
    <mergeCell ref="A4:C4"/>
    <mergeCell ref="E4:I4"/>
    <mergeCell ref="B9:C11"/>
    <mergeCell ref="B12:C16"/>
    <mergeCell ref="K6:K13"/>
    <mergeCell ref="H15:I15"/>
  </mergeCells>
  <dataValidations count="1">
    <dataValidation type="list" allowBlank="1" showInputMessage="1" showErrorMessage="1" sqref="I10" xr:uid="{10AE6DF6-5163-4F02-8944-4F2AC3BAADB5}">
      <formula1>"Oui,Non"</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Dégâts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Lang</dc:creator>
  <cp:lastModifiedBy>Guillaume Lang</cp:lastModifiedBy>
  <dcterms:created xsi:type="dcterms:W3CDTF">2020-07-05T08:07:48Z</dcterms:created>
  <dcterms:modified xsi:type="dcterms:W3CDTF">2020-07-05T19:23:56Z</dcterms:modified>
</cp:coreProperties>
</file>