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codeName="ThisWorkbook" defaultThemeVersion="124226"/>
  <bookViews>
    <workbookView xWindow="-120" yWindow="-120" windowWidth="20730" windowHeight="11760"/>
  </bookViews>
  <sheets>
    <sheet name="base" sheetId="344" r:id="rId1"/>
    <sheet name="ligne1" sheetId="348" r:id="rId2"/>
    <sheet name="ligne2" sheetId="349" r:id="rId3"/>
  </sheets>
  <externalReferences>
    <externalReference r:id="rId4"/>
  </externalReferences>
  <definedNames>
    <definedName name="fériés">[1]Férié!$A$8:$A$21</definedName>
  </definedNames>
  <calcPr calcId="144525"/>
</workbook>
</file>

<file path=xl/calcChain.xml><?xml version="1.0" encoding="utf-8"?>
<calcChain xmlns="http://schemas.openxmlformats.org/spreadsheetml/2006/main">
  <c r="L9" i="344" l="1"/>
  <c r="L10" i="344"/>
  <c r="K9" i="344"/>
  <c r="K10" i="344"/>
  <c r="J9" i="344"/>
  <c r="J10" i="344"/>
  <c r="G4" i="344"/>
  <c r="H4" i="344" s="1"/>
  <c r="J4" i="344" l="1"/>
  <c r="L4" i="344"/>
  <c r="K4" i="344"/>
  <c r="G10" i="344"/>
  <c r="H10" i="344" s="1"/>
  <c r="B1" i="344"/>
  <c r="G5" i="344" l="1"/>
  <c r="H5" i="344" s="1"/>
  <c r="G6" i="344"/>
  <c r="H6" i="344" s="1"/>
  <c r="G7" i="344"/>
  <c r="H7" i="344" s="1"/>
  <c r="G8" i="344"/>
  <c r="H8" i="344" s="1"/>
  <c r="G9" i="344"/>
  <c r="H9" i="344" s="1"/>
  <c r="M4" i="344" l="1"/>
  <c r="I5" i="344" s="1"/>
  <c r="L5" i="344" l="1"/>
  <c r="J5" i="344"/>
  <c r="K5" i="344"/>
  <c r="M5" i="344"/>
  <c r="I6" i="344" s="1"/>
  <c r="L6" i="344" l="1"/>
  <c r="K6" i="344"/>
  <c r="J6" i="344"/>
  <c r="M6" i="344"/>
  <c r="I7" i="344" s="1"/>
  <c r="A7" i="348"/>
  <c r="B7" i="348"/>
  <c r="C7" i="348"/>
  <c r="K7" i="348" s="1"/>
  <c r="D7" i="348"/>
  <c r="L7" i="348" s="1"/>
  <c r="E7" i="348"/>
  <c r="F7" i="348"/>
  <c r="K7" i="344" l="1"/>
  <c r="M7" i="344"/>
  <c r="I8" i="344" s="1"/>
  <c r="L7" i="344"/>
  <c r="J7" i="344"/>
  <c r="J7" i="348"/>
  <c r="G7" i="348"/>
  <c r="H7" i="348" s="1"/>
  <c r="K8" i="344" l="1"/>
  <c r="J8" i="344"/>
  <c r="M8" i="344"/>
  <c r="I9" i="344" s="1"/>
  <c r="M9" i="344" s="1"/>
  <c r="I10" i="344" s="1"/>
  <c r="M10" i="344" s="1"/>
  <c r="L8" i="344"/>
  <c r="I17" i="344"/>
  <c r="M7" i="349"/>
  <c r="M8" i="349"/>
  <c r="B1" i="349" l="1"/>
  <c r="B1" i="348"/>
  <c r="A5" i="349" l="1"/>
  <c r="B5" i="349"/>
  <c r="C5" i="349"/>
  <c r="D5" i="349"/>
  <c r="E5" i="349"/>
  <c r="F5" i="349"/>
  <c r="A6" i="349"/>
  <c r="B6" i="349"/>
  <c r="C6" i="349"/>
  <c r="K6" i="349" s="1"/>
  <c r="D6" i="349"/>
  <c r="L6" i="349" s="1"/>
  <c r="E6" i="349"/>
  <c r="F6" i="349"/>
  <c r="A7" i="349"/>
  <c r="B7" i="349"/>
  <c r="C7" i="349"/>
  <c r="K7" i="349" s="1"/>
  <c r="D7" i="349"/>
  <c r="L7" i="349" s="1"/>
  <c r="E7" i="349"/>
  <c r="F7" i="349"/>
  <c r="H7" i="349"/>
  <c r="I7" i="349" s="1"/>
  <c r="A8" i="349"/>
  <c r="B8" i="349"/>
  <c r="C8" i="349"/>
  <c r="K8" i="349" s="1"/>
  <c r="D8" i="349"/>
  <c r="L8" i="349" s="1"/>
  <c r="E8" i="349"/>
  <c r="F8" i="349"/>
  <c r="H8" i="349"/>
  <c r="I8" i="349" s="1"/>
  <c r="A9" i="349"/>
  <c r="B9" i="349"/>
  <c r="C9" i="349"/>
  <c r="K9" i="349" s="1"/>
  <c r="D9" i="349"/>
  <c r="L9" i="349" s="1"/>
  <c r="E9" i="349"/>
  <c r="F9" i="349"/>
  <c r="H9" i="349"/>
  <c r="I9" i="349" s="1"/>
  <c r="M9" i="349"/>
  <c r="A10" i="349"/>
  <c r="B10" i="349"/>
  <c r="C10" i="349"/>
  <c r="D10" i="349"/>
  <c r="E10" i="349"/>
  <c r="F10" i="349"/>
  <c r="H10" i="349"/>
  <c r="I10" i="349" s="1"/>
  <c r="M10" i="349"/>
  <c r="A11" i="349"/>
  <c r="B11" i="349"/>
  <c r="C11" i="349"/>
  <c r="D11" i="349"/>
  <c r="E11" i="349"/>
  <c r="F11" i="349"/>
  <c r="H11" i="349"/>
  <c r="I11" i="349" s="1"/>
  <c r="M11" i="349"/>
  <c r="A12" i="349"/>
  <c r="B12" i="349"/>
  <c r="C12" i="349"/>
  <c r="D12" i="349"/>
  <c r="E12" i="349"/>
  <c r="F12" i="349"/>
  <c r="G12" i="349"/>
  <c r="H12" i="349"/>
  <c r="I12" i="349" s="1"/>
  <c r="M12" i="349"/>
  <c r="B4" i="349"/>
  <c r="C4" i="349"/>
  <c r="D4" i="349"/>
  <c r="E4" i="349"/>
  <c r="F4" i="349"/>
  <c r="A4" i="349"/>
  <c r="C5" i="348"/>
  <c r="D5" i="348"/>
  <c r="E5" i="348"/>
  <c r="F5" i="348"/>
  <c r="C6" i="348"/>
  <c r="D6" i="348"/>
  <c r="E6" i="348"/>
  <c r="F6" i="348"/>
  <c r="C8" i="348"/>
  <c r="D8" i="348"/>
  <c r="E8" i="348"/>
  <c r="F8" i="348"/>
  <c r="G8" i="348"/>
  <c r="H8" i="348"/>
  <c r="C9" i="348"/>
  <c r="D9" i="348"/>
  <c r="E9" i="348"/>
  <c r="F9" i="348"/>
  <c r="G9" i="348"/>
  <c r="H9" i="348"/>
  <c r="I9" i="348" s="1"/>
  <c r="C10" i="348"/>
  <c r="D10" i="348"/>
  <c r="E10" i="348"/>
  <c r="F10" i="348"/>
  <c r="G10" i="348"/>
  <c r="H10" i="348"/>
  <c r="I10" i="348" s="1"/>
  <c r="C11" i="348"/>
  <c r="D11" i="348"/>
  <c r="E11" i="348"/>
  <c r="F11" i="348"/>
  <c r="G11" i="348"/>
  <c r="H11" i="348"/>
  <c r="M11" i="348"/>
  <c r="I12" i="348" s="1"/>
  <c r="C12" i="348"/>
  <c r="D12" i="348"/>
  <c r="E12" i="348"/>
  <c r="F12" i="348"/>
  <c r="G12" i="348"/>
  <c r="H12" i="348"/>
  <c r="M12" i="348"/>
  <c r="F4" i="348"/>
  <c r="E4" i="348"/>
  <c r="D4" i="348"/>
  <c r="C4" i="348"/>
  <c r="B8" i="348"/>
  <c r="B9" i="348"/>
  <c r="B10" i="348"/>
  <c r="B11" i="348"/>
  <c r="B12" i="348"/>
  <c r="B5" i="348"/>
  <c r="B6" i="348"/>
  <c r="B4" i="348"/>
  <c r="A5" i="348"/>
  <c r="A6" i="348"/>
  <c r="A8" i="348"/>
  <c r="A9" i="348"/>
  <c r="A10" i="348"/>
  <c r="A11" i="348"/>
  <c r="A12" i="348"/>
  <c r="A4" i="348"/>
  <c r="J9" i="349" l="1"/>
  <c r="J6" i="349"/>
  <c r="J8" i="349"/>
  <c r="J7" i="349"/>
  <c r="G7" i="349"/>
  <c r="G11" i="349"/>
  <c r="G10" i="349"/>
  <c r="G9" i="349"/>
  <c r="G6" i="349"/>
  <c r="H6" i="349" s="1"/>
  <c r="G8" i="349"/>
  <c r="I8" i="348"/>
  <c r="M8" i="348" s="1"/>
  <c r="M9" i="348"/>
  <c r="M10" i="348"/>
  <c r="I11" i="348" s="1"/>
  <c r="G4" i="349"/>
  <c r="H4" i="349" s="1"/>
  <c r="G4" i="348"/>
  <c r="H4" i="348" s="1"/>
  <c r="G6" i="348"/>
  <c r="H6" i="348" s="1"/>
  <c r="G5" i="349"/>
  <c r="H5" i="349" s="1"/>
  <c r="G5" i="348"/>
  <c r="H5" i="348" s="1"/>
  <c r="J4" i="349" l="1"/>
  <c r="L4" i="349"/>
  <c r="K4" i="349"/>
  <c r="L4" i="348"/>
  <c r="K4" i="348"/>
  <c r="J4" i="348"/>
  <c r="G17" i="344" l="1"/>
  <c r="G13" i="349" l="1"/>
  <c r="G13" i="348" l="1"/>
  <c r="M4" i="349" l="1"/>
  <c r="M4" i="348"/>
  <c r="I5" i="349" l="1"/>
  <c r="I5" i="348"/>
  <c r="K5" i="349" l="1"/>
  <c r="J5" i="349"/>
  <c r="L5" i="349"/>
  <c r="M5" i="348"/>
  <c r="L5" i="348"/>
  <c r="J5" i="348"/>
  <c r="K5" i="348"/>
  <c r="I6" i="348"/>
  <c r="M6" i="348" l="1"/>
  <c r="L6" i="348"/>
  <c r="K6" i="348"/>
  <c r="J6" i="348"/>
  <c r="I7" i="348"/>
  <c r="M7" i="348" s="1"/>
  <c r="M5" i="349"/>
  <c r="I6" i="349" l="1"/>
  <c r="M6" i="349" l="1"/>
</calcChain>
</file>

<file path=xl/sharedStrings.xml><?xml version="1.0" encoding="utf-8"?>
<sst xmlns="http://schemas.openxmlformats.org/spreadsheetml/2006/main" count="79" uniqueCount="39">
  <si>
    <t>Programme</t>
  </si>
  <si>
    <t>Désignation</t>
  </si>
  <si>
    <t>N° OF</t>
  </si>
  <si>
    <t xml:space="preserve">   </t>
  </si>
  <si>
    <t>,</t>
  </si>
  <si>
    <t>Article</t>
  </si>
  <si>
    <t>Ligne</t>
  </si>
  <si>
    <t>Total</t>
  </si>
  <si>
    <t>Ligne N° 1</t>
  </si>
  <si>
    <t>Ligne N° 2</t>
  </si>
  <si>
    <t>Date</t>
  </si>
  <si>
    <t>Prog</t>
  </si>
  <si>
    <t>-</t>
  </si>
  <si>
    <t>Quantité (pcs)</t>
  </si>
  <si>
    <t>T. de cycle 100 pcs 
(en heure)</t>
  </si>
  <si>
    <t>Charge 
(en heure)</t>
  </si>
  <si>
    <t>Heure de début de l'Of</t>
  </si>
  <si>
    <t>Heure de fin de l'Of
(estimée)</t>
  </si>
  <si>
    <t>Temps d'écoulement 
(en heure)</t>
  </si>
  <si>
    <t>Ligne _ Ordre des ofs</t>
  </si>
  <si>
    <t>nbr d'opérateurs</t>
  </si>
  <si>
    <t>Réf article</t>
  </si>
  <si>
    <t>N° d'OF</t>
  </si>
  <si>
    <t>Quantité à fabriquer (pcs)</t>
  </si>
  <si>
    <t>Ilot 3</t>
  </si>
  <si>
    <t>HOUSSE ASSISE</t>
  </si>
  <si>
    <t>HOUSSE DOSSIER</t>
  </si>
  <si>
    <t>F3160</t>
  </si>
  <si>
    <t>F0532158</t>
  </si>
  <si>
    <t>FZ111</t>
  </si>
  <si>
    <t>F0483053</t>
  </si>
  <si>
    <t>F0532166</t>
  </si>
  <si>
    <t>F0532167</t>
  </si>
  <si>
    <t>Les temps des pauses</t>
  </si>
  <si>
    <t>1_1</t>
  </si>
  <si>
    <t>2_1</t>
  </si>
  <si>
    <t>1_2</t>
  </si>
  <si>
    <t>1_3</t>
  </si>
  <si>
    <t>2_2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</si>
</sst>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h:mm"/>
  </numFmts>
  <fonts count="20" x14ac:knownFonts="1">
    <font>
      <sz val="11"/>
      <color theme="1"/>
      <name val="Calibri"/>
      <family val="2"/>
      <scheme val="minor"/>
    </font>
    <font>
      <b/>
      <sz val="12"/>
      <name val="Arial Narrow"/>
      <family val="2"/>
    </font>
    <font>
      <b/>
      <i/>
      <u/>
      <sz val="14"/>
      <name val="Arial Narrow"/>
      <family val="2"/>
    </font>
    <font>
      <sz val="11"/>
      <color theme="1"/>
      <name val="Calibri"/>
      <family val="2"/>
    </font>
    <font>
      <b/>
      <sz val="11"/>
      <color rgb="FFFF0000"/>
      <name val="Calibri"/>
      <family val="2"/>
      <scheme val="minor"/>
    </font>
    <font>
      <b/>
      <i/>
      <sz val="14"/>
      <name val="Arial Narrow"/>
      <family val="2"/>
    </font>
    <font>
      <b/>
      <i/>
      <u/>
      <sz val="20"/>
      <name val="Arial Narrow"/>
      <family val="2"/>
    </font>
    <font>
      <b/>
      <i/>
      <u/>
      <sz val="18"/>
      <name val="Arial Narrow"/>
      <family val="2"/>
    </font>
    <font>
      <b/>
      <i/>
      <sz val="18"/>
      <name val="Arial Narrow"/>
      <family val="2"/>
    </font>
    <font>
      <b/>
      <sz val="12"/>
      <name val="Arial"/>
      <family val="2"/>
    </font>
    <font>
      <b/>
      <i/>
      <u/>
      <sz val="18"/>
      <color rgb="FFFF0000"/>
      <name val="Arial Narrow"/>
      <family val="2"/>
    </font>
    <font>
      <b/>
      <i/>
      <sz val="36"/>
      <color rgb="FF0000FF"/>
      <name val="Arial Narrow"/>
      <family val="2"/>
    </font>
    <font>
      <b/>
      <sz val="22"/>
      <color rgb="FF0000FF"/>
      <name val="Arial"/>
      <family val="2"/>
    </font>
    <font>
      <b/>
      <sz val="22"/>
      <color theme="1"/>
      <name val="Arial Narrow"/>
      <family val="2"/>
    </font>
    <font>
      <b/>
      <sz val="22"/>
      <name val="Arial Narrow"/>
      <family val="2"/>
    </font>
    <font>
      <b/>
      <sz val="18"/>
      <color theme="1"/>
      <name val="Calibri"/>
      <family val="2"/>
      <scheme val="minor"/>
    </font>
    <font>
      <b/>
      <sz val="14"/>
      <name val="Arial Narrow"/>
      <family val="2"/>
    </font>
    <font>
      <b/>
      <sz val="14"/>
      <name val="Arial"/>
      <family val="2"/>
    </font>
    <font>
      <b/>
      <sz val="14"/>
      <color theme="1"/>
      <name val="Arial Narrow"/>
      <family val="2"/>
    </font>
    <font>
      <b/>
      <sz val="14"/>
      <color rgb="FF0000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gray0625">
        <fgColor theme="0" tint="-0.499984740745262"/>
        <bgColor theme="0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65"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20" fontId="9" fillId="3" borderId="4" xfId="0" applyNumberFormat="1" applyFont="1" applyFill="1" applyBorder="1" applyAlignment="1" applyProtection="1">
      <alignment horizontal="center" vertical="center"/>
      <protection hidden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4" fontId="7" fillId="3" borderId="1" xfId="0" applyNumberFormat="1" applyFont="1" applyFill="1" applyBorder="1" applyAlignment="1">
      <alignment vertical="center"/>
    </xf>
    <xf numFmtId="14" fontId="7" fillId="3" borderId="2" xfId="0" applyNumberFormat="1" applyFont="1" applyFill="1" applyBorder="1" applyAlignment="1">
      <alignment vertical="center"/>
    </xf>
    <xf numFmtId="14" fontId="6" fillId="3" borderId="2" xfId="0" applyNumberFormat="1" applyFont="1" applyFill="1" applyBorder="1" applyAlignment="1">
      <alignment vertical="center"/>
    </xf>
    <xf numFmtId="14" fontId="6" fillId="3" borderId="2" xfId="0" applyNumberFormat="1" applyFont="1" applyFill="1" applyBorder="1" applyAlignment="1">
      <alignment horizontal="center" vertical="center"/>
    </xf>
    <xf numFmtId="14" fontId="6" fillId="3" borderId="3" xfId="0" applyNumberFormat="1" applyFont="1" applyFill="1" applyBorder="1" applyAlignment="1">
      <alignment horizontal="center" vertical="center"/>
    </xf>
    <xf numFmtId="14" fontId="10" fillId="3" borderId="2" xfId="0" applyNumberFormat="1" applyFont="1" applyFill="1" applyBorder="1" applyAlignment="1">
      <alignment vertical="center"/>
    </xf>
    <xf numFmtId="1" fontId="0" fillId="0" borderId="0" xfId="0" applyNumberFormat="1" applyAlignment="1">
      <alignment horizontal="center" vertical="center"/>
    </xf>
    <xf numFmtId="0" fontId="7" fillId="0" borderId="7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164" fontId="8" fillId="0" borderId="0" xfId="0" applyNumberFormat="1" applyFont="1" applyFill="1" applyBorder="1" applyAlignment="1">
      <alignment vertical="center"/>
    </xf>
    <xf numFmtId="0" fontId="11" fillId="4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12" fillId="4" borderId="10" xfId="0" applyNumberFormat="1" applyFont="1" applyFill="1" applyBorder="1" applyAlignment="1" applyProtection="1">
      <alignment horizontal="center" vertical="center"/>
      <protection hidden="1"/>
    </xf>
    <xf numFmtId="0" fontId="13" fillId="4" borderId="10" xfId="0" applyNumberFormat="1" applyFont="1" applyFill="1" applyBorder="1" applyAlignment="1">
      <alignment horizontal="center" vertical="center" wrapText="1"/>
    </xf>
    <xf numFmtId="20" fontId="9" fillId="3" borderId="12" xfId="0" applyNumberFormat="1" applyFont="1" applyFill="1" applyBorder="1" applyAlignment="1" applyProtection="1">
      <alignment horizontal="center" vertical="center"/>
      <protection hidden="1"/>
    </xf>
    <xf numFmtId="20" fontId="1" fillId="3" borderId="12" xfId="0" applyNumberFormat="1" applyFont="1" applyFill="1" applyBorder="1" applyAlignment="1">
      <alignment horizontal="center" vertical="center" wrapText="1"/>
    </xf>
    <xf numFmtId="0" fontId="14" fillId="4" borderId="13" xfId="0" applyNumberFormat="1" applyFont="1" applyFill="1" applyBorder="1" applyAlignment="1">
      <alignment horizontal="center" vertical="center" wrapText="1"/>
    </xf>
    <xf numFmtId="20" fontId="9" fillId="3" borderId="5" xfId="0" applyNumberFormat="1" applyFont="1" applyFill="1" applyBorder="1" applyAlignment="1" applyProtection="1">
      <alignment horizontal="center" vertical="center"/>
      <protection hidden="1"/>
    </xf>
    <xf numFmtId="0" fontId="12" fillId="4" borderId="15" xfId="0" applyNumberFormat="1" applyFont="1" applyFill="1" applyBorder="1" applyAlignment="1" applyProtection="1">
      <alignment horizontal="center" vertical="center"/>
      <protection hidden="1"/>
    </xf>
    <xf numFmtId="49" fontId="1" fillId="2" borderId="16" xfId="0" applyNumberFormat="1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164" fontId="1" fillId="2" borderId="17" xfId="0" applyNumberFormat="1" applyFont="1" applyFill="1" applyBorder="1" applyAlignment="1">
      <alignment horizontal="center" vertical="center" wrapText="1"/>
    </xf>
    <xf numFmtId="164" fontId="1" fillId="2" borderId="18" xfId="0" applyNumberFormat="1" applyFont="1" applyFill="1" applyBorder="1" applyAlignment="1">
      <alignment horizontal="center" vertical="center" wrapText="1"/>
    </xf>
    <xf numFmtId="0" fontId="15" fillId="0" borderId="0" xfId="0" applyFont="1"/>
    <xf numFmtId="14" fontId="6" fillId="3" borderId="0" xfId="0" applyNumberFormat="1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164" fontId="1" fillId="3" borderId="7" xfId="0" applyNumberFormat="1" applyFont="1" applyFill="1" applyBorder="1" applyAlignment="1">
      <alignment horizontal="center" vertical="center" wrapText="1"/>
    </xf>
    <xf numFmtId="0" fontId="12" fillId="3" borderId="6" xfId="0" applyNumberFormat="1" applyFont="1" applyFill="1" applyBorder="1" applyAlignment="1" applyProtection="1">
      <alignment horizontal="center" vertical="center"/>
      <protection hidden="1"/>
    </xf>
    <xf numFmtId="0" fontId="12" fillId="3" borderId="1" xfId="0" applyNumberFormat="1" applyFont="1" applyFill="1" applyBorder="1" applyAlignment="1" applyProtection="1">
      <alignment horizontal="center" vertical="center"/>
      <protection hidden="1"/>
    </xf>
    <xf numFmtId="0" fontId="13" fillId="3" borderId="1" xfId="0" applyNumberFormat="1" applyFont="1" applyFill="1" applyBorder="1" applyAlignment="1">
      <alignment horizontal="center" vertical="center" wrapText="1"/>
    </xf>
    <xf numFmtId="0" fontId="14" fillId="3" borderId="19" xfId="0" applyNumberFormat="1" applyFont="1" applyFill="1" applyBorder="1" applyAlignment="1">
      <alignment horizontal="center" vertical="center" wrapText="1"/>
    </xf>
    <xf numFmtId="0" fontId="0" fillId="3" borderId="0" xfId="0" applyFill="1" applyAlignment="1">
      <alignment horizontal="center"/>
    </xf>
    <xf numFmtId="0" fontId="0" fillId="3" borderId="0" xfId="0" applyFill="1"/>
    <xf numFmtId="0" fontId="16" fillId="5" borderId="4" xfId="0" applyFont="1" applyFill="1" applyBorder="1" applyAlignment="1">
      <alignment horizontal="center" vertical="center" wrapText="1"/>
    </xf>
    <xf numFmtId="0" fontId="16" fillId="5" borderId="14" xfId="0" applyFont="1" applyFill="1" applyBorder="1" applyAlignment="1">
      <alignment horizontal="center" vertical="center" wrapText="1"/>
    </xf>
    <xf numFmtId="0" fontId="16" fillId="5" borderId="5" xfId="0" applyFont="1" applyFill="1" applyBorder="1" applyAlignment="1">
      <alignment horizontal="center" vertical="center" wrapText="1"/>
    </xf>
    <xf numFmtId="0" fontId="16" fillId="5" borderId="9" xfId="0" applyFont="1" applyFill="1" applyBorder="1" applyAlignment="1">
      <alignment horizontal="center" vertical="center" wrapText="1"/>
    </xf>
    <xf numFmtId="0" fontId="16" fillId="5" borderId="11" xfId="0" applyFont="1" applyFill="1" applyBorder="1" applyAlignment="1">
      <alignment horizontal="center" vertical="center" wrapText="1"/>
    </xf>
    <xf numFmtId="0" fontId="16" fillId="5" borderId="12" xfId="0" applyFont="1" applyFill="1" applyBorder="1" applyAlignment="1">
      <alignment horizontal="center" vertical="center" wrapText="1"/>
    </xf>
    <xf numFmtId="20" fontId="17" fillId="3" borderId="5" xfId="0" applyNumberFormat="1" applyFont="1" applyFill="1" applyBorder="1" applyAlignment="1" applyProtection="1">
      <alignment horizontal="center" vertical="center"/>
      <protection hidden="1"/>
    </xf>
    <xf numFmtId="20" fontId="17" fillId="3" borderId="4" xfId="0" applyNumberFormat="1" applyFont="1" applyFill="1" applyBorder="1" applyAlignment="1" applyProtection="1">
      <alignment horizontal="center" vertical="center"/>
      <protection hidden="1"/>
    </xf>
    <xf numFmtId="20" fontId="18" fillId="3" borderId="4" xfId="0" applyNumberFormat="1" applyFont="1" applyFill="1" applyBorder="1" applyAlignment="1">
      <alignment horizontal="center" vertical="center" wrapText="1"/>
    </xf>
    <xf numFmtId="20" fontId="17" fillId="3" borderId="12" xfId="0" applyNumberFormat="1" applyFont="1" applyFill="1" applyBorder="1" applyAlignment="1" applyProtection="1">
      <alignment horizontal="center" vertical="center"/>
      <protection hidden="1"/>
    </xf>
    <xf numFmtId="20" fontId="16" fillId="3" borderId="12" xfId="0" applyNumberFormat="1" applyFont="1" applyFill="1" applyBorder="1" applyAlignment="1">
      <alignment horizontal="center" vertical="center" wrapText="1"/>
    </xf>
    <xf numFmtId="0" fontId="19" fillId="4" borderId="15" xfId="0" applyNumberFormat="1" applyFont="1" applyFill="1" applyBorder="1" applyAlignment="1" applyProtection="1">
      <alignment horizontal="center" vertical="center"/>
      <protection hidden="1"/>
    </xf>
    <xf numFmtId="0" fontId="19" fillId="4" borderId="10" xfId="0" applyNumberFormat="1" applyFont="1" applyFill="1" applyBorder="1" applyAlignment="1" applyProtection="1">
      <alignment horizontal="center" vertical="center"/>
      <protection hidden="1"/>
    </xf>
    <xf numFmtId="0" fontId="18" fillId="4" borderId="10" xfId="0" applyNumberFormat="1" applyFont="1" applyFill="1" applyBorder="1" applyAlignment="1">
      <alignment horizontal="center" vertical="center" wrapText="1"/>
    </xf>
    <xf numFmtId="0" fontId="16" fillId="4" borderId="13" xfId="0" applyNumberFormat="1" applyFont="1" applyFill="1" applyBorder="1" applyAlignment="1">
      <alignment horizontal="center" vertical="center" wrapText="1"/>
    </xf>
    <xf numFmtId="0" fontId="13" fillId="4" borderId="20" xfId="0" applyNumberFormat="1" applyFont="1" applyFill="1" applyBorder="1" applyAlignment="1">
      <alignment horizontal="center" vertical="center" wrapText="1"/>
    </xf>
    <xf numFmtId="0" fontId="16" fillId="5" borderId="21" xfId="0" applyFont="1" applyFill="1" applyBorder="1" applyAlignment="1">
      <alignment horizontal="center" vertical="center" wrapText="1"/>
    </xf>
    <xf numFmtId="0" fontId="16" fillId="5" borderId="22" xfId="0" applyFont="1" applyFill="1" applyBorder="1" applyAlignment="1">
      <alignment horizontal="center" vertical="center" wrapText="1"/>
    </xf>
    <xf numFmtId="165" fontId="1" fillId="2" borderId="17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2" fillId="0" borderId="23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Medium9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oubaker.elarbi/AppData/Local/Temp/notes5D3EFE/IDkjPcbQFn2_planning-2-&#233;quipes-s&#233;quenses-15-mn-puis-480mn-jour-Ph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ning"/>
      <sheetName val="Base"/>
      <sheetName val="Férié"/>
    </sheetNames>
    <sheetDataSet>
      <sheetData sheetId="0" refreshError="1"/>
      <sheetData sheetId="1" refreshError="1"/>
      <sheetData sheetId="2" refreshError="1">
        <row r="8">
          <cell r="A8">
            <v>43459</v>
          </cell>
        </row>
        <row r="9">
          <cell r="A9">
            <v>43466</v>
          </cell>
        </row>
        <row r="10">
          <cell r="A10">
            <v>43576</v>
          </cell>
        </row>
        <row r="11">
          <cell r="A11">
            <v>43577</v>
          </cell>
        </row>
        <row r="12">
          <cell r="A12">
            <v>43593</v>
          </cell>
        </row>
        <row r="13">
          <cell r="A13">
            <v>43615</v>
          </cell>
        </row>
        <row r="14">
          <cell r="A14">
            <v>43625</v>
          </cell>
        </row>
        <row r="15">
          <cell r="A15">
            <v>43626</v>
          </cell>
        </row>
        <row r="16">
          <cell r="A16">
            <v>43660</v>
          </cell>
        </row>
        <row r="17">
          <cell r="A17">
            <v>43692</v>
          </cell>
        </row>
        <row r="18">
          <cell r="A18">
            <v>43770</v>
          </cell>
        </row>
        <row r="19">
          <cell r="A19">
            <v>43780</v>
          </cell>
        </row>
        <row r="20">
          <cell r="A20">
            <v>43824</v>
          </cell>
        </row>
        <row r="21">
          <cell r="A21">
            <v>43831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2"/>
  <sheetViews>
    <sheetView tabSelected="1" zoomScale="60" zoomScaleNormal="60" workbookViewId="0">
      <selection activeCell="H11" sqref="H11"/>
    </sheetView>
  </sheetViews>
  <sheetFormatPr baseColWidth="10" defaultRowHeight="15" x14ac:dyDescent="0.25"/>
  <cols>
    <col min="1" max="1" width="11.5703125" style="1" customWidth="1"/>
    <col min="2" max="2" width="17" style="1" bestFit="1" customWidth="1"/>
    <col min="3" max="3" width="24" style="1" customWidth="1"/>
    <col min="4" max="4" width="11.42578125" style="1"/>
    <col min="5" max="5" width="11.5703125" style="1" customWidth="1"/>
    <col min="6" max="6" width="13.28515625" style="1" customWidth="1"/>
    <col min="7" max="7" width="13" style="1" customWidth="1"/>
    <col min="8" max="8" width="14.7109375" style="1" customWidth="1"/>
    <col min="9" max="12" width="12.28515625" style="2" customWidth="1"/>
    <col min="13" max="14" width="12.85546875" style="2" customWidth="1"/>
    <col min="15" max="15" width="13.5703125" style="2" customWidth="1"/>
    <col min="16" max="16384" width="11.42578125" style="1"/>
  </cols>
  <sheetData>
    <row r="1" spans="1:16" ht="26.25" customHeight="1" x14ac:dyDescent="0.25">
      <c r="A1" s="8" t="s">
        <v>10</v>
      </c>
      <c r="B1" s="13">
        <f ca="1">TODAY()+1/24*8</f>
        <v>43618.333333333336</v>
      </c>
      <c r="C1" s="9"/>
      <c r="D1" s="10"/>
      <c r="E1" s="10"/>
      <c r="F1" s="10"/>
      <c r="G1" s="10"/>
      <c r="H1" s="10"/>
      <c r="I1" s="11"/>
      <c r="J1" s="11"/>
      <c r="K1" s="11"/>
      <c r="L1" s="11"/>
      <c r="M1" s="11"/>
      <c r="N1" s="12"/>
    </row>
    <row r="2" spans="1:16" ht="39" customHeight="1" thickBot="1" x14ac:dyDescent="0.3">
      <c r="A2" s="15" t="s">
        <v>24</v>
      </c>
      <c r="B2" s="16"/>
      <c r="C2" s="16"/>
      <c r="D2" s="17"/>
      <c r="E2" s="18" t="s">
        <v>20</v>
      </c>
      <c r="G2" s="19">
        <v>9</v>
      </c>
      <c r="H2" s="16"/>
      <c r="I2" s="20"/>
      <c r="J2" s="64" t="s">
        <v>33</v>
      </c>
      <c r="K2" s="64"/>
      <c r="L2" s="64"/>
      <c r="M2" s="20"/>
      <c r="N2" s="21"/>
      <c r="O2" s="3"/>
    </row>
    <row r="3" spans="1:16" s="7" customFormat="1" ht="69" customHeight="1" thickBot="1" x14ac:dyDescent="0.3">
      <c r="A3" s="29" t="s">
        <v>0</v>
      </c>
      <c r="B3" s="30" t="s">
        <v>21</v>
      </c>
      <c r="C3" s="30" t="s">
        <v>1</v>
      </c>
      <c r="D3" s="30" t="s">
        <v>22</v>
      </c>
      <c r="E3" s="30" t="s">
        <v>23</v>
      </c>
      <c r="F3" s="30" t="s">
        <v>14</v>
      </c>
      <c r="G3" s="31" t="s">
        <v>15</v>
      </c>
      <c r="H3" s="31" t="s">
        <v>18</v>
      </c>
      <c r="I3" s="31" t="s">
        <v>16</v>
      </c>
      <c r="J3" s="61">
        <v>0.4236111111111111</v>
      </c>
      <c r="K3" s="61">
        <v>0.5</v>
      </c>
      <c r="L3" s="61">
        <v>0.63888888888888895</v>
      </c>
      <c r="M3" s="31" t="s">
        <v>17</v>
      </c>
      <c r="N3" s="32" t="s">
        <v>19</v>
      </c>
      <c r="O3" s="6"/>
      <c r="P3" s="14"/>
    </row>
    <row r="4" spans="1:16" ht="30" customHeight="1" x14ac:dyDescent="0.25">
      <c r="A4" s="46" t="s">
        <v>27</v>
      </c>
      <c r="B4" s="43" t="s">
        <v>31</v>
      </c>
      <c r="C4" s="43" t="s">
        <v>26</v>
      </c>
      <c r="D4" s="43">
        <v>2313938</v>
      </c>
      <c r="E4" s="43">
        <v>22</v>
      </c>
      <c r="F4" s="43">
        <v>62</v>
      </c>
      <c r="G4" s="45">
        <f>F4/100*E4</f>
        <v>13.64</v>
      </c>
      <c r="H4" s="45">
        <f>G4/G$2</f>
        <v>1.5155555555555555</v>
      </c>
      <c r="I4" s="27">
        <v>0.34027777777777773</v>
      </c>
      <c r="J4" s="27">
        <f>IF(B4="","",IF(AND($I4&lt;=J$3,($H4/24)+$I4&gt;J$3),10/1440,0))</f>
        <v>0</v>
      </c>
      <c r="K4" s="27">
        <f t="shared" ref="K4:K6" si="0">IF(C4="","",IF(AND($I4&lt;=K$3,($H4/24)+$I4&gt;K$3),40/1440,0))</f>
        <v>0</v>
      </c>
      <c r="L4" s="27">
        <f t="shared" ref="L4:L10" si="1">IF(D4="","",IF(AND($I4&lt;=L$3,($H4/24)+$I4&gt;L$3),10/1440,0))</f>
        <v>0</v>
      </c>
      <c r="M4" s="27">
        <f>I4+H4/24</f>
        <v>0.40342592592592585</v>
      </c>
      <c r="N4" s="28" t="s">
        <v>34</v>
      </c>
      <c r="O4" s="4"/>
      <c r="P4" s="14"/>
    </row>
    <row r="5" spans="1:16" ht="30" customHeight="1" x14ac:dyDescent="0.25">
      <c r="A5" s="46" t="s">
        <v>27</v>
      </c>
      <c r="B5" s="43" t="s">
        <v>31</v>
      </c>
      <c r="C5" s="43" t="s">
        <v>26</v>
      </c>
      <c r="D5" s="45">
        <v>2309204</v>
      </c>
      <c r="E5" s="45">
        <v>12</v>
      </c>
      <c r="F5" s="43">
        <v>62</v>
      </c>
      <c r="G5" s="45">
        <f t="shared" ref="G5:G9" si="2">F5/100*E5</f>
        <v>7.4399999999999995</v>
      </c>
      <c r="H5" s="45">
        <f t="shared" ref="H5:H9" si="3">G5/G$2</f>
        <v>0.82666666666666666</v>
      </c>
      <c r="I5" s="27">
        <f>M4</f>
        <v>0.40342592592592585</v>
      </c>
      <c r="J5" s="27">
        <f t="shared" ref="J5:J10" si="4">IF(B5="","",IF(AND($I5&lt;=J$3,($H5/24)+$I5&gt;J$3),10/1440,0))</f>
        <v>6.9444444444444441E-3</v>
      </c>
      <c r="K5" s="27">
        <f t="shared" si="0"/>
        <v>0</v>
      </c>
      <c r="L5" s="27">
        <f t="shared" si="1"/>
        <v>0</v>
      </c>
      <c r="M5" s="27">
        <f t="shared" ref="M5:M10" si="5">I5+H5/24</f>
        <v>0.4378703703703703</v>
      </c>
      <c r="N5" s="22" t="s">
        <v>35</v>
      </c>
      <c r="O5" s="4"/>
      <c r="P5" s="14"/>
    </row>
    <row r="6" spans="1:16" ht="30" customHeight="1" x14ac:dyDescent="0.25">
      <c r="A6" s="44" t="s">
        <v>27</v>
      </c>
      <c r="B6" s="45" t="s">
        <v>28</v>
      </c>
      <c r="C6" s="45" t="s">
        <v>25</v>
      </c>
      <c r="D6" s="45">
        <v>23163315</v>
      </c>
      <c r="E6" s="45">
        <v>20</v>
      </c>
      <c r="F6" s="45">
        <v>45</v>
      </c>
      <c r="G6" s="45">
        <f t="shared" si="2"/>
        <v>9</v>
      </c>
      <c r="H6" s="45">
        <f t="shared" si="3"/>
        <v>1</v>
      </c>
      <c r="I6" s="27">
        <f t="shared" ref="I6:I10" si="6">M5</f>
        <v>0.4378703703703703</v>
      </c>
      <c r="J6" s="27">
        <f t="shared" si="4"/>
        <v>0</v>
      </c>
      <c r="K6" s="27">
        <f t="shared" si="0"/>
        <v>0</v>
      </c>
      <c r="L6" s="27">
        <f t="shared" si="1"/>
        <v>0</v>
      </c>
      <c r="M6" s="27">
        <f t="shared" si="5"/>
        <v>0.47953703703703698</v>
      </c>
      <c r="N6" s="22" t="s">
        <v>36</v>
      </c>
      <c r="O6" s="4"/>
      <c r="P6" s="14"/>
    </row>
    <row r="7" spans="1:16" ht="30" customHeight="1" x14ac:dyDescent="0.25">
      <c r="A7" s="44" t="s">
        <v>29</v>
      </c>
      <c r="B7" s="45" t="s">
        <v>30</v>
      </c>
      <c r="C7" s="45" t="s">
        <v>26</v>
      </c>
      <c r="D7" s="45">
        <v>2310094</v>
      </c>
      <c r="E7" s="45">
        <v>20</v>
      </c>
      <c r="F7" s="45">
        <v>97</v>
      </c>
      <c r="G7" s="45">
        <f t="shared" si="2"/>
        <v>19.399999999999999</v>
      </c>
      <c r="H7" s="45">
        <f t="shared" si="3"/>
        <v>2.1555555555555554</v>
      </c>
      <c r="I7" s="27">
        <f t="shared" si="6"/>
        <v>0.47953703703703698</v>
      </c>
      <c r="J7" s="27">
        <f t="shared" si="4"/>
        <v>0</v>
      </c>
      <c r="K7" s="27">
        <f>IF(C7="","",IF(AND($I7&lt;=K$3,($H7/24)+$I7&gt;K$3),40/1440,0))</f>
        <v>2.7777777777777776E-2</v>
      </c>
      <c r="L7" s="27">
        <f t="shared" si="1"/>
        <v>0</v>
      </c>
      <c r="M7" s="27">
        <f t="shared" si="5"/>
        <v>0.56935185185185178</v>
      </c>
      <c r="N7" s="22" t="s">
        <v>37</v>
      </c>
      <c r="O7" s="4"/>
      <c r="P7" s="14"/>
    </row>
    <row r="8" spans="1:16" ht="30" customHeight="1" x14ac:dyDescent="0.25">
      <c r="A8" s="46" t="s">
        <v>27</v>
      </c>
      <c r="B8" s="43" t="s">
        <v>32</v>
      </c>
      <c r="C8" s="43" t="s">
        <v>26</v>
      </c>
      <c r="D8" s="43">
        <v>2309205</v>
      </c>
      <c r="E8" s="43">
        <v>6</v>
      </c>
      <c r="F8" s="43">
        <v>62</v>
      </c>
      <c r="G8" s="45">
        <f t="shared" si="2"/>
        <v>3.7199999999999998</v>
      </c>
      <c r="H8" s="45">
        <f t="shared" si="3"/>
        <v>0.41333333333333333</v>
      </c>
      <c r="I8" s="27">
        <f t="shared" si="6"/>
        <v>0.56935185185185178</v>
      </c>
      <c r="J8" s="27">
        <f t="shared" si="4"/>
        <v>0</v>
      </c>
      <c r="K8" s="27">
        <f>IF(C8="","",IF(AND($I8&lt;=K$3,($H8/24)+$I8&gt;K$3),40/1440,0))</f>
        <v>0</v>
      </c>
      <c r="L8" s="27">
        <f t="shared" si="1"/>
        <v>0</v>
      </c>
      <c r="M8" s="27">
        <f t="shared" si="5"/>
        <v>0.58657407407407403</v>
      </c>
      <c r="N8" s="22" t="s">
        <v>38</v>
      </c>
      <c r="O8" s="4"/>
      <c r="P8" s="14"/>
    </row>
    <row r="9" spans="1:16" ht="30" customHeight="1" x14ac:dyDescent="0.25">
      <c r="A9" s="46"/>
      <c r="B9" s="45"/>
      <c r="C9" s="43"/>
      <c r="D9" s="45"/>
      <c r="E9" s="45"/>
      <c r="F9" s="45"/>
      <c r="G9" s="45">
        <f t="shared" si="2"/>
        <v>0</v>
      </c>
      <c r="H9" s="45">
        <f t="shared" si="3"/>
        <v>0</v>
      </c>
      <c r="I9" s="27">
        <f t="shared" si="6"/>
        <v>0.58657407407407403</v>
      </c>
      <c r="J9" s="27" t="str">
        <f t="shared" si="4"/>
        <v/>
      </c>
      <c r="K9" s="27" t="str">
        <f t="shared" ref="K9:K10" si="7">IF(C9="","",IF(AND($I9&lt;=K$3,($H9/24)+$I9&gt;K$3),40/1440,0))</f>
        <v/>
      </c>
      <c r="L9" s="27" t="str">
        <f t="shared" si="1"/>
        <v/>
      </c>
      <c r="M9" s="27">
        <f t="shared" si="5"/>
        <v>0.58657407407407403</v>
      </c>
      <c r="N9" s="22"/>
      <c r="O9" s="4"/>
      <c r="P9" s="14"/>
    </row>
    <row r="10" spans="1:16" ht="30" customHeight="1" x14ac:dyDescent="0.25">
      <c r="A10" s="44"/>
      <c r="B10" s="45"/>
      <c r="C10" s="45"/>
      <c r="D10" s="45"/>
      <c r="E10" s="45"/>
      <c r="F10" s="45"/>
      <c r="G10" s="45">
        <f t="shared" ref="G10" si="8">F10/100*E10</f>
        <v>0</v>
      </c>
      <c r="H10" s="45">
        <f t="shared" ref="H10" si="9">G10/G$2</f>
        <v>0</v>
      </c>
      <c r="I10" s="27">
        <f t="shared" si="6"/>
        <v>0.58657407407407403</v>
      </c>
      <c r="J10" s="27" t="str">
        <f t="shared" si="4"/>
        <v/>
      </c>
      <c r="K10" s="27" t="str">
        <f t="shared" si="7"/>
        <v/>
      </c>
      <c r="L10" s="27" t="str">
        <f t="shared" si="1"/>
        <v/>
      </c>
      <c r="M10" s="27">
        <f t="shared" si="5"/>
        <v>0.58657407407407403</v>
      </c>
      <c r="N10" s="23"/>
      <c r="O10" s="4"/>
      <c r="P10" s="14"/>
    </row>
    <row r="11" spans="1:16" ht="30" customHeight="1" x14ac:dyDescent="0.25">
      <c r="A11" s="46"/>
      <c r="B11" s="43"/>
      <c r="C11" s="43"/>
      <c r="D11" s="43"/>
      <c r="E11" s="43"/>
      <c r="F11" s="43"/>
      <c r="G11" s="43"/>
      <c r="H11" s="45"/>
      <c r="I11" s="5"/>
      <c r="J11" s="5"/>
      <c r="K11" s="5"/>
      <c r="L11" s="5"/>
      <c r="M11" s="5"/>
      <c r="N11" s="23"/>
      <c r="O11" s="4"/>
      <c r="P11" s="14"/>
    </row>
    <row r="12" spans="1:16" ht="30" customHeight="1" x14ac:dyDescent="0.25">
      <c r="A12" s="46"/>
      <c r="B12" s="43"/>
      <c r="C12" s="43"/>
      <c r="D12" s="43"/>
      <c r="E12" s="43"/>
      <c r="F12" s="43"/>
      <c r="G12" s="43"/>
      <c r="H12" s="43"/>
      <c r="I12" s="5"/>
      <c r="J12" s="5"/>
      <c r="K12" s="5"/>
      <c r="L12" s="5"/>
      <c r="M12" s="5"/>
      <c r="N12" s="23"/>
      <c r="O12" s="4"/>
    </row>
    <row r="13" spans="1:16" ht="30" customHeight="1" x14ac:dyDescent="0.25">
      <c r="A13" s="46"/>
      <c r="B13" s="43"/>
      <c r="C13" s="43"/>
      <c r="D13" s="43"/>
      <c r="E13" s="43"/>
      <c r="F13" s="43"/>
      <c r="G13" s="43"/>
      <c r="H13" s="43"/>
      <c r="I13" s="5"/>
      <c r="J13" s="5"/>
      <c r="K13" s="5"/>
      <c r="L13" s="5"/>
      <c r="M13" s="5"/>
      <c r="N13" s="58"/>
      <c r="O13" s="4"/>
    </row>
    <row r="14" spans="1:16" ht="30" customHeight="1" x14ac:dyDescent="0.25">
      <c r="A14" s="46"/>
      <c r="B14" s="43"/>
      <c r="C14" s="43"/>
      <c r="D14" s="43"/>
      <c r="E14" s="43"/>
      <c r="F14" s="43"/>
      <c r="G14" s="43"/>
      <c r="H14" s="43"/>
      <c r="I14" s="5"/>
      <c r="J14" s="5"/>
      <c r="K14" s="5"/>
      <c r="L14" s="5"/>
      <c r="M14" s="5"/>
      <c r="N14" s="58"/>
      <c r="O14" s="4"/>
    </row>
    <row r="15" spans="1:16" ht="30" customHeight="1" x14ac:dyDescent="0.25">
      <c r="A15" s="59"/>
      <c r="B15" s="60"/>
      <c r="C15" s="60"/>
      <c r="D15" s="60"/>
      <c r="E15" s="60"/>
      <c r="F15" s="60"/>
      <c r="G15" s="43"/>
      <c r="H15" s="43"/>
      <c r="I15" s="5"/>
      <c r="J15" s="5"/>
      <c r="K15" s="5"/>
      <c r="L15" s="5"/>
      <c r="M15" s="5"/>
      <c r="N15" s="58"/>
      <c r="O15" s="4"/>
    </row>
    <row r="16" spans="1:16" ht="30" customHeight="1" x14ac:dyDescent="0.25">
      <c r="A16" s="59"/>
      <c r="B16" s="60"/>
      <c r="C16" s="60"/>
      <c r="D16" s="60"/>
      <c r="E16" s="60"/>
      <c r="F16" s="60"/>
      <c r="G16" s="43"/>
      <c r="H16" s="43"/>
      <c r="I16" s="5"/>
      <c r="J16" s="5"/>
      <c r="K16" s="5"/>
      <c r="L16" s="5"/>
      <c r="M16" s="5"/>
      <c r="N16" s="58"/>
      <c r="O16" s="4"/>
    </row>
    <row r="17" spans="1:15" ht="30" customHeight="1" thickBot="1" x14ac:dyDescent="0.3">
      <c r="A17" s="47"/>
      <c r="B17" s="48"/>
      <c r="C17" s="48"/>
      <c r="D17" s="48"/>
      <c r="E17" s="48"/>
      <c r="F17" s="48"/>
      <c r="G17" s="48">
        <f>SUM(G4:G16)</f>
        <v>53.199999999999996</v>
      </c>
      <c r="H17" s="48"/>
      <c r="I17" s="24" t="str">
        <f>IF(H17="","",M12)</f>
        <v/>
      </c>
      <c r="J17" s="24"/>
      <c r="K17" s="24"/>
      <c r="L17" s="24"/>
      <c r="M17" s="25"/>
      <c r="N17" s="26"/>
    </row>
    <row r="18" spans="1:15" ht="30" customHeight="1" x14ac:dyDescent="0.25">
      <c r="G18" s="1" t="s">
        <v>4</v>
      </c>
    </row>
    <row r="22" spans="1:15" x14ac:dyDescent="0.25">
      <c r="O22" s="62"/>
    </row>
    <row r="23" spans="1:15" x14ac:dyDescent="0.25">
      <c r="O23" s="63"/>
    </row>
    <row r="24" spans="1:15" x14ac:dyDescent="0.25">
      <c r="O24" s="63"/>
    </row>
    <row r="25" spans="1:15" x14ac:dyDescent="0.25">
      <c r="O25" s="63"/>
    </row>
    <row r="26" spans="1:15" x14ac:dyDescent="0.25">
      <c r="O26" s="63"/>
    </row>
    <row r="27" spans="1:15" x14ac:dyDescent="0.25">
      <c r="O27" s="63"/>
    </row>
    <row r="28" spans="1:15" x14ac:dyDescent="0.25">
      <c r="O28" s="63"/>
    </row>
    <row r="29" spans="1:15" x14ac:dyDescent="0.25">
      <c r="O29" s="63"/>
    </row>
    <row r="30" spans="1:15" x14ac:dyDescent="0.25">
      <c r="O30" s="63"/>
    </row>
    <row r="31" spans="1:15" x14ac:dyDescent="0.25">
      <c r="O31" s="63"/>
    </row>
    <row r="32" spans="1:15" x14ac:dyDescent="0.25">
      <c r="O32" s="63"/>
    </row>
  </sheetData>
  <protectedRanges>
    <protectedRange sqref="G2" name="Plage1"/>
  </protectedRanges>
  <dataConsolidate/>
  <mergeCells count="2">
    <mergeCell ref="O22:O32"/>
    <mergeCell ref="J2:L2"/>
  </mergeCells>
  <pageMargins left="0.70866141732283472" right="0.70866141732283472" top="0.74803149606299213" bottom="0.74803149606299213" header="0.31496062992125984" footer="0.31496062992125984"/>
  <pageSetup paperSize="9" scale="80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"/>
  <sheetViews>
    <sheetView zoomScale="60" zoomScaleNormal="60" workbookViewId="0">
      <selection activeCell="K18" sqref="K18"/>
    </sheetView>
  </sheetViews>
  <sheetFormatPr baseColWidth="10" defaultRowHeight="15" x14ac:dyDescent="0.25"/>
  <cols>
    <col min="1" max="1" width="14.140625" style="1" bestFit="1" customWidth="1"/>
    <col min="2" max="2" width="16.85546875" style="1" customWidth="1"/>
    <col min="3" max="3" width="21.28515625" style="1" bestFit="1" customWidth="1"/>
    <col min="4" max="4" width="11.42578125" style="1"/>
    <col min="5" max="5" width="13" style="1" customWidth="1"/>
    <col min="6" max="6" width="18.85546875" style="1" bestFit="1" customWidth="1"/>
    <col min="7" max="7" width="13" style="1" customWidth="1"/>
    <col min="8" max="8" width="16.5703125" style="1" bestFit="1" customWidth="1"/>
    <col min="9" max="9" width="19.42578125" style="1" bestFit="1" customWidth="1"/>
    <col min="10" max="12" width="19.42578125" style="1" customWidth="1"/>
    <col min="13" max="13" width="16.5703125" style="1" customWidth="1"/>
    <col min="14" max="14" width="9" style="1" customWidth="1"/>
    <col min="15" max="15" width="12" style="2" customWidth="1"/>
    <col min="16" max="16384" width="11.42578125" style="1"/>
  </cols>
  <sheetData>
    <row r="1" spans="1:15" ht="26.25" customHeight="1" x14ac:dyDescent="0.25">
      <c r="A1" s="8" t="s">
        <v>10</v>
      </c>
      <c r="B1" s="13">
        <f ca="1">TODAY()+1/24*8</f>
        <v>43618.333333333336</v>
      </c>
      <c r="C1" s="9"/>
      <c r="D1" s="10"/>
      <c r="E1" s="10"/>
      <c r="F1" s="10"/>
      <c r="G1" s="10"/>
      <c r="H1" s="10"/>
      <c r="I1" s="11"/>
      <c r="J1" s="11"/>
      <c r="K1" s="11"/>
      <c r="L1" s="11"/>
      <c r="M1" s="11"/>
      <c r="N1" s="12"/>
    </row>
    <row r="2" spans="1:15" ht="39" customHeight="1" thickBot="1" x14ac:dyDescent="0.4">
      <c r="A2" s="15" t="s">
        <v>8</v>
      </c>
      <c r="B2" s="16"/>
      <c r="C2" s="16"/>
      <c r="D2" s="17"/>
      <c r="E2" s="18" t="s">
        <v>20</v>
      </c>
      <c r="F2" s="33"/>
      <c r="G2" s="19">
        <v>6</v>
      </c>
      <c r="H2" s="16"/>
      <c r="I2" s="20"/>
      <c r="J2" s="64" t="s">
        <v>33</v>
      </c>
      <c r="K2" s="64"/>
      <c r="L2" s="64"/>
      <c r="M2" s="20"/>
      <c r="N2" s="21"/>
      <c r="O2" s="3"/>
    </row>
    <row r="3" spans="1:15" ht="98.25" customHeight="1" thickBot="1" x14ac:dyDescent="0.3">
      <c r="A3" s="29" t="s">
        <v>11</v>
      </c>
      <c r="B3" s="30" t="s">
        <v>5</v>
      </c>
      <c r="C3" s="30" t="s">
        <v>1</v>
      </c>
      <c r="D3" s="30" t="s">
        <v>2</v>
      </c>
      <c r="E3" s="30" t="s">
        <v>13</v>
      </c>
      <c r="F3" s="30" t="s">
        <v>14</v>
      </c>
      <c r="G3" s="31" t="s">
        <v>15</v>
      </c>
      <c r="H3" s="31" t="s">
        <v>18</v>
      </c>
      <c r="I3" s="31" t="s">
        <v>16</v>
      </c>
      <c r="J3" s="61">
        <v>0.4236111111111111</v>
      </c>
      <c r="K3" s="61">
        <v>0.5</v>
      </c>
      <c r="L3" s="61">
        <v>0.63888888888888895</v>
      </c>
      <c r="M3" s="31" t="s">
        <v>17</v>
      </c>
      <c r="N3" s="32" t="s">
        <v>19</v>
      </c>
      <c r="O3" s="6"/>
    </row>
    <row r="4" spans="1:15" ht="30" customHeight="1" x14ac:dyDescent="0.25">
      <c r="A4" s="44" t="str">
        <f>IFERROR(INDEX(base!A:A,MATCH("1_"&amp;ROWS(A$4:A4),base!$N:$N,0)),"")</f>
        <v>F3160</v>
      </c>
      <c r="B4" s="45" t="str">
        <f>IFERROR(INDEX(base!B:B,MATCH("1_"&amp;ROWS(B$4:B4),base!$N:$N,0)),"")</f>
        <v>F0532166</v>
      </c>
      <c r="C4" s="45" t="str">
        <f>IFERROR(INDEX(base!C:C,MATCH("1_"&amp;ROWS(C$4:C4),base!$N:$N,0)),"")</f>
        <v>HOUSSE DOSSIER</v>
      </c>
      <c r="D4" s="45">
        <f>IFERROR(INDEX(base!D:D,MATCH("1_"&amp;ROWS(D$4:D4),base!$N:$N,0)),"")</f>
        <v>2313938</v>
      </c>
      <c r="E4" s="45">
        <f>IFERROR(INDEX(base!E:E,MATCH("1_"&amp;ROWS(E$4:E4),base!$N:$N,0)),"")</f>
        <v>22</v>
      </c>
      <c r="F4" s="45">
        <f>IFERROR(INDEX(base!F:F,MATCH("1_"&amp;ROWS(F$4:F4),base!$N:$N,0)),"")</f>
        <v>62</v>
      </c>
      <c r="G4" s="45">
        <f>F4/100*E4</f>
        <v>13.64</v>
      </c>
      <c r="H4" s="45">
        <f>G4/G$2</f>
        <v>2.2733333333333334</v>
      </c>
      <c r="I4" s="49">
        <v>0.34027777777777773</v>
      </c>
      <c r="J4" s="27">
        <f>IF(B4="","",IF(AND($I4&lt;=J$3,($H4/24)+$I4&gt;J$3),10/1440,0))</f>
        <v>6.9444444444444441E-3</v>
      </c>
      <c r="K4" s="27">
        <f t="shared" ref="K4:K7" si="0">IF(C4="","",IF(AND($I4&lt;=K$3,($H4/24)+$I4&gt;K$3),40/1440,0))</f>
        <v>0</v>
      </c>
      <c r="L4" s="27">
        <f t="shared" ref="L4:L7" si="1">IF(D4="","",IF(AND($I4&lt;=L$3,($H4/24)+$I4&gt;L$3),10/1440,0))</f>
        <v>0</v>
      </c>
      <c r="M4" s="49">
        <f>I4+H4/24</f>
        <v>0.43499999999999994</v>
      </c>
      <c r="N4" s="28" t="s">
        <v>12</v>
      </c>
      <c r="O4" s="4"/>
    </row>
    <row r="5" spans="1:15" ht="30" customHeight="1" x14ac:dyDescent="0.25">
      <c r="A5" s="46" t="str">
        <f>IFERROR(INDEX(base!A:A,MATCH("1_"&amp;ROWS(A$4:A5),base!$N:$N,0)),"")</f>
        <v>F3160</v>
      </c>
      <c r="B5" s="43" t="str">
        <f>IFERROR(INDEX(base!B:B,MATCH("1_"&amp;ROWS(B$4:B5),base!$N:$N,0)),"")</f>
        <v>F0532158</v>
      </c>
      <c r="C5" s="43" t="str">
        <f>IFERROR(INDEX(base!C:C,MATCH("1_"&amp;ROWS(C$4:C5),base!$N:$N,0)),"")</f>
        <v>HOUSSE ASSISE</v>
      </c>
      <c r="D5" s="43">
        <f>IFERROR(INDEX(base!D:D,MATCH("1_"&amp;ROWS(D$4:D5),base!$N:$N,0)),"")</f>
        <v>23163315</v>
      </c>
      <c r="E5" s="43">
        <f>IFERROR(INDEX(base!E:E,MATCH("1_"&amp;ROWS(E$4:E5),base!$N:$N,0)),"")</f>
        <v>20</v>
      </c>
      <c r="F5" s="43">
        <f>IFERROR(INDEX(base!F:F,MATCH("1_"&amp;ROWS(F$4:F5),base!$N:$N,0)),"")</f>
        <v>45</v>
      </c>
      <c r="G5" s="43">
        <f>F5/100*E5</f>
        <v>9</v>
      </c>
      <c r="H5" s="43">
        <f>G5/G$2</f>
        <v>1.5</v>
      </c>
      <c r="I5" s="50">
        <f t="shared" ref="I5:I10" si="2">IF(H5="","",M4)</f>
        <v>0.43499999999999994</v>
      </c>
      <c r="J5" s="27">
        <f t="shared" ref="J5:J7" si="3">IF(B5="","",IF(AND($I5&lt;=J$3,($H5/24)+$I5&gt;J$3),10/1440,0))</f>
        <v>0</v>
      </c>
      <c r="K5" s="27">
        <f t="shared" si="0"/>
        <v>0</v>
      </c>
      <c r="L5" s="27">
        <f t="shared" si="1"/>
        <v>0</v>
      </c>
      <c r="M5" s="50">
        <f>I5+H5/24</f>
        <v>0.49749999999999994</v>
      </c>
      <c r="N5" s="22" t="s">
        <v>12</v>
      </c>
      <c r="O5" s="4"/>
    </row>
    <row r="6" spans="1:15" ht="30" customHeight="1" x14ac:dyDescent="0.25">
      <c r="A6" s="46" t="str">
        <f>IFERROR(INDEX(base!A:A,MATCH("1_"&amp;ROWS(A$4:A6),base!$N:$N,0)),"")</f>
        <v>FZ111</v>
      </c>
      <c r="B6" s="43" t="str">
        <f>IFERROR(INDEX(base!B:B,MATCH("1_"&amp;ROWS(B$4:B6),base!$N:$N,0)),"")</f>
        <v>F0483053</v>
      </c>
      <c r="C6" s="43" t="str">
        <f>IFERROR(INDEX(base!C:C,MATCH("1_"&amp;ROWS(C$4:C6),base!$N:$N,0)),"")</f>
        <v>HOUSSE DOSSIER</v>
      </c>
      <c r="D6" s="43">
        <f>IFERROR(INDEX(base!D:D,MATCH("1_"&amp;ROWS(D$4:D6),base!$N:$N,0)),"")</f>
        <v>2310094</v>
      </c>
      <c r="E6" s="43">
        <f>IFERROR(INDEX(base!E:E,MATCH("1_"&amp;ROWS(E$4:E6),base!$N:$N,0)),"")</f>
        <v>20</v>
      </c>
      <c r="F6" s="43">
        <f>IFERROR(INDEX(base!F:F,MATCH("1_"&amp;ROWS(F$4:F6),base!$N:$N,0)),"")</f>
        <v>97</v>
      </c>
      <c r="G6" s="43">
        <f>F6/100*E6</f>
        <v>19.399999999999999</v>
      </c>
      <c r="H6" s="43">
        <f>G6/G$2</f>
        <v>3.2333333333333329</v>
      </c>
      <c r="I6" s="50">
        <f t="shared" si="2"/>
        <v>0.49749999999999994</v>
      </c>
      <c r="J6" s="27">
        <f t="shared" si="3"/>
        <v>0</v>
      </c>
      <c r="K6" s="27">
        <f t="shared" si="0"/>
        <v>2.7777777777777776E-2</v>
      </c>
      <c r="L6" s="27">
        <f t="shared" si="1"/>
        <v>0</v>
      </c>
      <c r="M6" s="50">
        <f>I6+H6/24</f>
        <v>0.63222222222222213</v>
      </c>
      <c r="N6" s="22" t="s">
        <v>12</v>
      </c>
      <c r="O6" s="4"/>
    </row>
    <row r="7" spans="1:15" ht="30" customHeight="1" x14ac:dyDescent="0.25">
      <c r="A7" s="46" t="str">
        <f>IFERROR(INDEX(base!A:A,MATCH("1_"&amp;ROWS(A$4:A7),base!$N:$N,0)),"")</f>
        <v/>
      </c>
      <c r="B7" s="43" t="str">
        <f>IFERROR(INDEX(base!B:B,MATCH("1_"&amp;ROWS(B$4:B7),base!$N:$N,0)),"")</f>
        <v/>
      </c>
      <c r="C7" s="43" t="str">
        <f>IFERROR(INDEX(base!C:C,MATCH("1_"&amp;ROWS(C$4:C7),base!$N:$N,0)),"")</f>
        <v/>
      </c>
      <c r="D7" s="43" t="str">
        <f>IFERROR(INDEX(base!D:D,MATCH("1_"&amp;ROWS(D$4:D7),base!$N:$N,0)),"")</f>
        <v/>
      </c>
      <c r="E7" s="43" t="str">
        <f>IFERROR(INDEX(base!E:E,MATCH("1_"&amp;ROWS(E$4:E7),base!$N:$N,0)),"")</f>
        <v/>
      </c>
      <c r="F7" s="43" t="str">
        <f>IFERROR(INDEX(base!F:F,MATCH("1_"&amp;ROWS(F$4:F7),base!$N:$N,0)),"")</f>
        <v/>
      </c>
      <c r="G7" s="43" t="e">
        <f>F7/100*E7</f>
        <v>#VALUE!</v>
      </c>
      <c r="H7" s="43" t="e">
        <f>G7/G$2</f>
        <v>#VALUE!</v>
      </c>
      <c r="I7" s="50" t="e">
        <f t="shared" si="2"/>
        <v>#VALUE!</v>
      </c>
      <c r="J7" s="27" t="str">
        <f t="shared" si="3"/>
        <v/>
      </c>
      <c r="K7" s="27" t="str">
        <f t="shared" si="0"/>
        <v/>
      </c>
      <c r="L7" s="27" t="str">
        <f t="shared" si="1"/>
        <v/>
      </c>
      <c r="M7" s="50" t="e">
        <f>IF(I7="","",I7+H7/24)</f>
        <v>#VALUE!</v>
      </c>
      <c r="N7" s="22" t="s">
        <v>12</v>
      </c>
      <c r="O7" s="4"/>
    </row>
    <row r="8" spans="1:15" ht="30" customHeight="1" x14ac:dyDescent="0.25">
      <c r="A8" s="46" t="str">
        <f>IFERROR(INDEX(base!A:A,MATCH("1_"&amp;ROWS(A$4:A8),base!$N:$N,0)),"")</f>
        <v/>
      </c>
      <c r="B8" s="43" t="str">
        <f>IFERROR(INDEX(base!B:B,MATCH("1_"&amp;ROWS(B$4:B8),base!$N:$N,0)),"")</f>
        <v/>
      </c>
      <c r="C8" s="43" t="str">
        <f>IFERROR(INDEX(base!C:C,MATCH("1_"&amp;ROWS(C$4:C8),base!$N:$N,0)),"")</f>
        <v/>
      </c>
      <c r="D8" s="43" t="str">
        <f>IFERROR(INDEX(base!D:D,MATCH("1_"&amp;ROWS(D$4:D8),base!$N:$N,0)),"")</f>
        <v/>
      </c>
      <c r="E8" s="43" t="str">
        <f>IFERROR(INDEX(base!E:E,MATCH("1_"&amp;ROWS(E$4:E8),base!$N:$N,0)),"")</f>
        <v/>
      </c>
      <c r="F8" s="43" t="str">
        <f>IFERROR(INDEX(base!F:F,MATCH("1_"&amp;ROWS(F$4:F8),base!$N:$N,0)),"")</f>
        <v/>
      </c>
      <c r="G8" s="43" t="str">
        <f>IFERROR(INDEX(base!G:G,MATCH("1_"&amp;ROWS(G$4:G8),base!$N:$N,0)),"")</f>
        <v/>
      </c>
      <c r="H8" s="43" t="str">
        <f>IFERROR(INDEX(base!H:H,MATCH("1_"&amp;ROWS(H$4:H8),base!$N:$N,0)),"")</f>
        <v/>
      </c>
      <c r="I8" s="50" t="str">
        <f t="shared" si="2"/>
        <v/>
      </c>
      <c r="J8" s="50"/>
      <c r="K8" s="50"/>
      <c r="L8" s="50"/>
      <c r="M8" s="50" t="str">
        <f>IF(I8="","",I8+H8/24)</f>
        <v/>
      </c>
      <c r="N8" s="22"/>
      <c r="O8" s="4"/>
    </row>
    <row r="9" spans="1:15" ht="30" customHeight="1" x14ac:dyDescent="0.25">
      <c r="A9" s="46" t="str">
        <f>IFERROR(INDEX(base!A:A,MATCH("1_"&amp;ROWS(A$4:A9),base!$N:$N,0)),"")</f>
        <v/>
      </c>
      <c r="B9" s="43" t="str">
        <f>IFERROR(INDEX(base!B:B,MATCH("1_"&amp;ROWS(B$4:B9),base!$N:$N,0)),"")</f>
        <v/>
      </c>
      <c r="C9" s="43" t="str">
        <f>IFERROR(INDEX(base!C:C,MATCH("1_"&amp;ROWS(C$4:C9),base!$N:$N,0)),"")</f>
        <v/>
      </c>
      <c r="D9" s="43" t="str">
        <f>IFERROR(INDEX(base!D:D,MATCH("1_"&amp;ROWS(D$4:D9),base!$N:$N,0)),"")</f>
        <v/>
      </c>
      <c r="E9" s="43" t="str">
        <f>IFERROR(INDEX(base!E:E,MATCH("1_"&amp;ROWS(E$4:E9),base!$N:$N,0)),"")</f>
        <v/>
      </c>
      <c r="F9" s="43" t="str">
        <f>IFERROR(INDEX(base!F:F,MATCH("1_"&amp;ROWS(F$4:F9),base!$N:$N,0)),"")</f>
        <v/>
      </c>
      <c r="G9" s="43" t="str">
        <f>IFERROR(INDEX(base!G:G,MATCH("1_"&amp;ROWS(G$4:G9),base!$N:$N,0)),"")</f>
        <v/>
      </c>
      <c r="H9" s="43" t="str">
        <f>IFERROR(INDEX(base!H:H,MATCH("1_"&amp;ROWS(H$4:H9),base!$N:$N,0)),"")</f>
        <v/>
      </c>
      <c r="I9" s="50" t="str">
        <f t="shared" si="2"/>
        <v/>
      </c>
      <c r="J9" s="50"/>
      <c r="K9" s="50"/>
      <c r="L9" s="50"/>
      <c r="M9" s="50" t="str">
        <f>IF(I9="","",I9+H9/24)</f>
        <v/>
      </c>
      <c r="N9" s="22"/>
      <c r="O9" s="4"/>
    </row>
    <row r="10" spans="1:15" ht="30" customHeight="1" x14ac:dyDescent="0.25">
      <c r="A10" s="46" t="str">
        <f>IFERROR(INDEX(base!A:A,MATCH("1_"&amp;ROWS(A$4:A10),base!$N:$N,0)),"")</f>
        <v/>
      </c>
      <c r="B10" s="43" t="str">
        <f>IFERROR(INDEX(base!B:B,MATCH("1_"&amp;ROWS(B$4:B10),base!$N:$N,0)),"")</f>
        <v/>
      </c>
      <c r="C10" s="43" t="str">
        <f>IFERROR(INDEX(base!C:C,MATCH("1_"&amp;ROWS(C$4:C10),base!$N:$N,0)),"")</f>
        <v/>
      </c>
      <c r="D10" s="43" t="str">
        <f>IFERROR(INDEX(base!D:D,MATCH("1_"&amp;ROWS(D$4:D10),base!$N:$N,0)),"")</f>
        <v/>
      </c>
      <c r="E10" s="43" t="str">
        <f>IFERROR(INDEX(base!E:E,MATCH("1_"&amp;ROWS(E$4:E10),base!$N:$N,0)),"")</f>
        <v/>
      </c>
      <c r="F10" s="43" t="str">
        <f>IFERROR(INDEX(base!F:F,MATCH("1_"&amp;ROWS(F$4:F10),base!$N:$N,0)),"")</f>
        <v/>
      </c>
      <c r="G10" s="43" t="str">
        <f>IFERROR(INDEX(base!G:G,MATCH("1_"&amp;ROWS(G$4:G10),base!$N:$N,0)),"")</f>
        <v/>
      </c>
      <c r="H10" s="43" t="str">
        <f>IFERROR(INDEX(base!H:H,MATCH("1_"&amp;ROWS(H$4:H10),base!$N:$N,0)),"")</f>
        <v/>
      </c>
      <c r="I10" s="50" t="str">
        <f t="shared" si="2"/>
        <v/>
      </c>
      <c r="J10" s="50"/>
      <c r="K10" s="50"/>
      <c r="L10" s="50"/>
      <c r="M10" s="50" t="str">
        <f>IF(I10="","",I10+H10/24)</f>
        <v/>
      </c>
      <c r="N10" s="23"/>
      <c r="O10" s="4"/>
    </row>
    <row r="11" spans="1:15" ht="30" customHeight="1" x14ac:dyDescent="0.25">
      <c r="A11" s="46" t="str">
        <f>IFERROR(INDEX(base!A:A,MATCH("1_"&amp;ROWS(A$4:A11),base!$N:$N,0)),"")</f>
        <v/>
      </c>
      <c r="B11" s="43" t="str">
        <f>IFERROR(INDEX(base!B:B,MATCH("1_"&amp;ROWS(B$4:B11),base!$N:$N,0)),"")</f>
        <v/>
      </c>
      <c r="C11" s="43" t="str">
        <f>IFERROR(INDEX(base!C:C,MATCH("1_"&amp;ROWS(C$4:C11),base!$N:$N,0)),"")</f>
        <v/>
      </c>
      <c r="D11" s="43" t="str">
        <f>IFERROR(INDEX(base!D:D,MATCH("1_"&amp;ROWS(D$4:D11),base!$N:$N,0)),"")</f>
        <v/>
      </c>
      <c r="E11" s="43" t="str">
        <f>IFERROR(INDEX(base!E:E,MATCH("1_"&amp;ROWS(E$4:E11),base!$N:$N,0)),"")</f>
        <v/>
      </c>
      <c r="F11" s="43" t="str">
        <f>IFERROR(INDEX(base!F:F,MATCH("1_"&amp;ROWS(F$4:F11),base!$N:$N,0)),"")</f>
        <v/>
      </c>
      <c r="G11" s="43" t="str">
        <f>IFERROR(INDEX(base!G:G,MATCH("1_"&amp;ROWS(G$4:G11),base!$N:$N,0)),"")</f>
        <v/>
      </c>
      <c r="H11" s="43" t="str">
        <f>IFERROR(INDEX(base!H:H,MATCH("1_"&amp;ROWS(H$4:H11),base!$N:$N,0)),"")</f>
        <v/>
      </c>
      <c r="I11" s="50" t="str">
        <f>M10</f>
        <v/>
      </c>
      <c r="J11" s="50"/>
      <c r="K11" s="50"/>
      <c r="L11" s="50"/>
      <c r="M11" s="51" t="str">
        <f>IFERROR(INDEX(base!M:M,MATCH("1_"&amp;ROWS(M$4:M11),base!$N:$N,0)),"")</f>
        <v/>
      </c>
      <c r="N11" s="23"/>
      <c r="O11" s="4"/>
    </row>
    <row r="12" spans="1:15" ht="30" customHeight="1" x14ac:dyDescent="0.25">
      <c r="A12" s="46" t="str">
        <f>IFERROR(INDEX(base!A:A,MATCH("1_"&amp;ROWS(A$4:A12),base!$N:$N,0)),"")</f>
        <v/>
      </c>
      <c r="B12" s="43" t="str">
        <f>IFERROR(INDEX(base!B:B,MATCH("1_"&amp;ROWS(B$4:B12),base!$N:$N,0)),"")</f>
        <v/>
      </c>
      <c r="C12" s="43" t="str">
        <f>IFERROR(INDEX(base!C:C,MATCH("1_"&amp;ROWS(C$4:C12),base!$N:$N,0)),"")</f>
        <v/>
      </c>
      <c r="D12" s="43" t="str">
        <f>IFERROR(INDEX(base!D:D,MATCH("1_"&amp;ROWS(D$4:D12),base!$N:$N,0)),"")</f>
        <v/>
      </c>
      <c r="E12" s="43" t="str">
        <f>IFERROR(INDEX(base!E:E,MATCH("1_"&amp;ROWS(E$4:E12),base!$N:$N,0)),"")</f>
        <v/>
      </c>
      <c r="F12" s="43" t="str">
        <f>IFERROR(INDEX(base!F:F,MATCH("1_"&amp;ROWS(F$4:F12),base!$N:$N,0)),"")</f>
        <v/>
      </c>
      <c r="G12" s="43" t="str">
        <f>IFERROR(INDEX(base!G:G,MATCH("1_"&amp;ROWS(G$4:G12),base!$N:$N,0)),"")</f>
        <v/>
      </c>
      <c r="H12" s="43" t="str">
        <f>IFERROR(INDEX(base!H:H,MATCH("1_"&amp;ROWS(H$4:H12),base!$N:$N,0)),"")</f>
        <v/>
      </c>
      <c r="I12" s="50" t="str">
        <f>M11</f>
        <v/>
      </c>
      <c r="J12" s="50"/>
      <c r="K12" s="50"/>
      <c r="L12" s="50"/>
      <c r="M12" s="51" t="str">
        <f>IFERROR(INDEX(base!M:M,MATCH("1_"&amp;ROWS(M$4:M12),base!$N:$N,0)),"")</f>
        <v/>
      </c>
      <c r="N12" s="23"/>
      <c r="O12" s="4"/>
    </row>
    <row r="13" spans="1:15" ht="30" customHeight="1" thickBot="1" x14ac:dyDescent="0.3">
      <c r="A13" s="47"/>
      <c r="B13" s="48"/>
      <c r="C13" s="48" t="s">
        <v>3</v>
      </c>
      <c r="D13" s="48"/>
      <c r="E13" s="48"/>
      <c r="F13" s="48" t="s">
        <v>7</v>
      </c>
      <c r="G13" s="48" t="e">
        <f>SUM(G4:G12)</f>
        <v>#VALUE!</v>
      </c>
      <c r="H13" s="48"/>
      <c r="I13" s="52"/>
      <c r="J13" s="52"/>
      <c r="K13" s="52"/>
      <c r="L13" s="52"/>
      <c r="M13" s="53"/>
      <c r="N13" s="26"/>
    </row>
    <row r="14" spans="1:15" ht="30" customHeight="1" x14ac:dyDescent="0.25">
      <c r="G14" s="1" t="s">
        <v>4</v>
      </c>
      <c r="I14" s="2"/>
      <c r="J14" s="2"/>
      <c r="K14" s="2"/>
      <c r="L14" s="2"/>
      <c r="M14" s="2"/>
      <c r="N14" s="2"/>
    </row>
  </sheetData>
  <protectedRanges>
    <protectedRange sqref="G2" name="Plage1"/>
  </protectedRanges>
  <dataConsolidate/>
  <mergeCells count="1">
    <mergeCell ref="J2:L2"/>
  </mergeCells>
  <pageMargins left="0.70866141732283472" right="0.70866141732283472" top="0.74803149606299213" bottom="0.74803149606299213" header="0.31496062992125984" footer="0.31496062992125984"/>
  <pageSetup paperSize="9" scale="80" fitToWidth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"/>
  <sheetViews>
    <sheetView topLeftCell="B1" zoomScale="60" zoomScaleNormal="60" workbookViewId="0">
      <selection activeCell="K20" sqref="K20"/>
    </sheetView>
  </sheetViews>
  <sheetFormatPr baseColWidth="10" defaultRowHeight="15" x14ac:dyDescent="0.25"/>
  <cols>
    <col min="1" max="1" width="14.140625" style="1" bestFit="1" customWidth="1"/>
    <col min="2" max="2" width="18.140625" style="1" customWidth="1"/>
    <col min="3" max="3" width="21.28515625" style="1" bestFit="1" customWidth="1"/>
    <col min="4" max="4" width="11.42578125" style="1"/>
    <col min="5" max="5" width="13" style="1" customWidth="1"/>
    <col min="6" max="6" width="11.42578125" style="1"/>
    <col min="7" max="7" width="13" style="1" customWidth="1"/>
    <col min="8" max="8" width="16.5703125" style="1" bestFit="1" customWidth="1"/>
    <col min="9" max="9" width="19.42578125" style="1" bestFit="1" customWidth="1"/>
    <col min="10" max="12" width="19.42578125" style="1" customWidth="1"/>
    <col min="13" max="14" width="16.5703125" style="1" customWidth="1"/>
    <col min="15" max="15" width="16.5703125" style="42" customWidth="1"/>
    <col min="16" max="16384" width="11.42578125" style="1"/>
  </cols>
  <sheetData>
    <row r="1" spans="1:15" ht="26.25" customHeight="1" x14ac:dyDescent="0.25">
      <c r="A1" s="8" t="s">
        <v>10</v>
      </c>
      <c r="B1" s="13">
        <f ca="1">TODAY()+1/24*8</f>
        <v>43618.333333333336</v>
      </c>
      <c r="C1" s="9"/>
      <c r="D1" s="10"/>
      <c r="E1" s="10"/>
      <c r="F1" s="10"/>
      <c r="G1" s="10"/>
      <c r="H1" s="10"/>
      <c r="I1" s="11"/>
      <c r="J1" s="11"/>
      <c r="K1" s="11"/>
      <c r="L1" s="11"/>
      <c r="M1" s="11"/>
      <c r="N1" s="12"/>
      <c r="O1" s="34"/>
    </row>
    <row r="2" spans="1:15" ht="39" customHeight="1" thickBot="1" x14ac:dyDescent="0.3">
      <c r="A2" s="15" t="s">
        <v>9</v>
      </c>
      <c r="B2" s="16"/>
      <c r="C2" s="16"/>
      <c r="D2" s="17"/>
      <c r="E2" s="18" t="s">
        <v>20</v>
      </c>
      <c r="G2" s="19">
        <v>4</v>
      </c>
      <c r="H2" s="16"/>
      <c r="I2" s="20"/>
      <c r="J2" s="64" t="s">
        <v>33</v>
      </c>
      <c r="K2" s="64"/>
      <c r="L2" s="64"/>
      <c r="M2" s="20"/>
      <c r="N2" s="21" t="s">
        <v>6</v>
      </c>
      <c r="O2" s="35"/>
    </row>
    <row r="3" spans="1:15" ht="87.75" customHeight="1" thickBot="1" x14ac:dyDescent="0.3">
      <c r="A3" s="29" t="s">
        <v>11</v>
      </c>
      <c r="B3" s="30" t="s">
        <v>5</v>
      </c>
      <c r="C3" s="30" t="s">
        <v>1</v>
      </c>
      <c r="D3" s="30" t="s">
        <v>2</v>
      </c>
      <c r="E3" s="30" t="s">
        <v>13</v>
      </c>
      <c r="F3" s="30" t="s">
        <v>14</v>
      </c>
      <c r="G3" s="31" t="s">
        <v>15</v>
      </c>
      <c r="H3" s="31" t="s">
        <v>18</v>
      </c>
      <c r="I3" s="31" t="s">
        <v>16</v>
      </c>
      <c r="J3" s="61">
        <v>0.4236111111111111</v>
      </c>
      <c r="K3" s="61">
        <v>0.5</v>
      </c>
      <c r="L3" s="61">
        <v>0.63888888888888895</v>
      </c>
      <c r="M3" s="31" t="s">
        <v>17</v>
      </c>
      <c r="N3" s="32" t="s">
        <v>19</v>
      </c>
      <c r="O3" s="36"/>
    </row>
    <row r="4" spans="1:15" ht="30" customHeight="1" x14ac:dyDescent="0.25">
      <c r="A4" s="44" t="str">
        <f>IFERROR(INDEX(base!A:A,MATCH("2_"&amp;ROWS(A$4:A4),base!$N:$N,0)),"")</f>
        <v>F3160</v>
      </c>
      <c r="B4" s="45" t="str">
        <f>IFERROR(INDEX(base!B:B,MATCH("2_"&amp;ROWS(B$4:B4),base!$N:$N,0)),"")</f>
        <v>F0532166</v>
      </c>
      <c r="C4" s="45" t="str">
        <f>IFERROR(INDEX(base!C:C,MATCH("2_"&amp;ROWS(C$4:C4),base!$N:$N,0)),"")</f>
        <v>HOUSSE DOSSIER</v>
      </c>
      <c r="D4" s="45">
        <f>IFERROR(INDEX(base!D:D,MATCH("2_"&amp;ROWS(D$4:D4),base!$N:$N,0)),"")</f>
        <v>2309204</v>
      </c>
      <c r="E4" s="45">
        <f>IFERROR(INDEX(base!E:E,MATCH("2_"&amp;ROWS(E$4:E4),base!$N:$N,0)),"")</f>
        <v>12</v>
      </c>
      <c r="F4" s="45">
        <f>IFERROR(INDEX(base!F:F,MATCH("2_"&amp;ROWS(F$4:F4),base!$N:$N,0)),"")</f>
        <v>62</v>
      </c>
      <c r="G4" s="45">
        <f>F4/100*E4</f>
        <v>7.4399999999999995</v>
      </c>
      <c r="H4" s="45">
        <f>G4/G$2</f>
        <v>1.8599999999999999</v>
      </c>
      <c r="I4" s="49">
        <v>0.34027777777777773</v>
      </c>
      <c r="J4" s="27">
        <f>IF(B4="","",IF(AND($I4&lt;=J$3,($H4/24)+$I4&gt;J$3),10/1440,0))</f>
        <v>0</v>
      </c>
      <c r="K4" s="27">
        <f t="shared" ref="K4" si="0">IF(C4="","",IF(AND($I4&lt;=K$3,($H4/24)+$I4&gt;K$3),40/1440,0))</f>
        <v>0</v>
      </c>
      <c r="L4" s="27">
        <f t="shared" ref="L4" si="1">IF(D4="","",IF(AND($I4&lt;=L$3,($H4/24)+$I4&gt;L$3),10/1440,0))</f>
        <v>0</v>
      </c>
      <c r="M4" s="49">
        <f>I4+H4/24</f>
        <v>0.41777777777777775</v>
      </c>
      <c r="N4" s="54" t="s">
        <v>12</v>
      </c>
      <c r="O4" s="37"/>
    </row>
    <row r="5" spans="1:15" ht="30" customHeight="1" x14ac:dyDescent="0.25">
      <c r="A5" s="46" t="str">
        <f>IFERROR(INDEX(base!A:A,MATCH("2_"&amp;ROWS(A$4:A5),base!$N:$N,0)),"")</f>
        <v>F3160</v>
      </c>
      <c r="B5" s="43" t="str">
        <f>IFERROR(INDEX(base!B:B,MATCH("2_"&amp;ROWS(B$4:B5),base!$N:$N,0)),"")</f>
        <v>F0532167</v>
      </c>
      <c r="C5" s="43" t="str">
        <f>IFERROR(INDEX(base!C:C,MATCH("2_"&amp;ROWS(C$4:C5),base!$N:$N,0)),"")</f>
        <v>HOUSSE DOSSIER</v>
      </c>
      <c r="D5" s="43">
        <f>IFERROR(INDEX(base!D:D,MATCH("2_"&amp;ROWS(D$4:D5),base!$N:$N,0)),"")</f>
        <v>2309205</v>
      </c>
      <c r="E5" s="43">
        <f>IFERROR(INDEX(base!E:E,MATCH("2_"&amp;ROWS(E$4:E5),base!$N:$N,0)),"")</f>
        <v>6</v>
      </c>
      <c r="F5" s="43">
        <f>IFERROR(INDEX(base!F:F,MATCH("2_"&amp;ROWS(F$4:F5),base!$N:$N,0)),"")</f>
        <v>62</v>
      </c>
      <c r="G5" s="43">
        <f t="shared" ref="G5:G11" si="2">F5/100*E5</f>
        <v>3.7199999999999998</v>
      </c>
      <c r="H5" s="43">
        <f>G5/G$2</f>
        <v>0.92999999999999994</v>
      </c>
      <c r="I5" s="50">
        <f>IF(H5="","",M4)</f>
        <v>0.41777777777777775</v>
      </c>
      <c r="J5" s="27">
        <f t="shared" ref="J5:J9" si="3">IF(B5="","",IF(AND($I5&lt;=J$3,($H5/24)+$I5&gt;J$3),10/1440,0))</f>
        <v>6.9444444444444441E-3</v>
      </c>
      <c r="K5" s="27">
        <f t="shared" ref="K5:K9" si="4">IF(C5="","",IF(AND($I5&lt;=K$3,($H5/24)+$I5&gt;K$3),40/1440,0))</f>
        <v>0</v>
      </c>
      <c r="L5" s="27">
        <f t="shared" ref="L5:L9" si="5">IF(D5="","",IF(AND($I5&lt;=L$3,($H5/24)+$I5&gt;L$3),10/1440,0))</f>
        <v>0</v>
      </c>
      <c r="M5" s="50">
        <f>I5+H5/24</f>
        <v>0.45652777777777775</v>
      </c>
      <c r="N5" s="55" t="s">
        <v>12</v>
      </c>
      <c r="O5" s="38"/>
    </row>
    <row r="6" spans="1:15" ht="30" customHeight="1" x14ac:dyDescent="0.25">
      <c r="A6" s="46" t="str">
        <f>IFERROR(INDEX(base!A:A,MATCH("2_"&amp;ROWS(A$4:A6),base!$N:$N,0)),"")</f>
        <v/>
      </c>
      <c r="B6" s="43" t="str">
        <f>IFERROR(INDEX(base!B:B,MATCH("2_"&amp;ROWS(B$4:B6),base!$N:$N,0)),"")</f>
        <v/>
      </c>
      <c r="C6" s="43" t="str">
        <f>IFERROR(INDEX(base!C:C,MATCH("2_"&amp;ROWS(C$4:C6),base!$N:$N,0)),"")</f>
        <v/>
      </c>
      <c r="D6" s="43" t="str">
        <f>IFERROR(INDEX(base!D:D,MATCH("2_"&amp;ROWS(D$4:D6),base!$N:$N,0)),"")</f>
        <v/>
      </c>
      <c r="E6" s="43" t="str">
        <f>IFERROR(INDEX(base!E:E,MATCH("2_"&amp;ROWS(E$4:E6),base!$N:$N,0)),"")</f>
        <v/>
      </c>
      <c r="F6" s="43" t="str">
        <f>IFERROR(INDEX(base!F:F,MATCH("2_"&amp;ROWS(F$4:F6),base!$N:$N,0)),"")</f>
        <v/>
      </c>
      <c r="G6" s="43" t="e">
        <f t="shared" si="2"/>
        <v>#VALUE!</v>
      </c>
      <c r="H6" s="43" t="e">
        <f>G6/G$2</f>
        <v>#VALUE!</v>
      </c>
      <c r="I6" s="50" t="e">
        <f t="shared" ref="I6:I12" si="6">IF(H6="","",M5)</f>
        <v>#VALUE!</v>
      </c>
      <c r="J6" s="27" t="str">
        <f t="shared" si="3"/>
        <v/>
      </c>
      <c r="K6" s="27" t="str">
        <f t="shared" si="4"/>
        <v/>
      </c>
      <c r="L6" s="27" t="str">
        <f t="shared" si="5"/>
        <v/>
      </c>
      <c r="M6" s="50" t="str">
        <f>IFERROR(INDEX(base!M:M,MATCH("2_"&amp;ROWS(M$4:M6),base!$N:$N,0)),"")</f>
        <v/>
      </c>
      <c r="N6" s="55"/>
      <c r="O6" s="38"/>
    </row>
    <row r="7" spans="1:15" ht="30" customHeight="1" x14ac:dyDescent="0.25">
      <c r="A7" s="46" t="str">
        <f>IFERROR(INDEX(base!A:A,MATCH("2_"&amp;ROWS(A$4:A7),base!$N:$N,0)),"")</f>
        <v/>
      </c>
      <c r="B7" s="43" t="str">
        <f>IFERROR(INDEX(base!B:B,MATCH("2_"&amp;ROWS(B$4:B7),base!$N:$N,0)),"")</f>
        <v/>
      </c>
      <c r="C7" s="43" t="str">
        <f>IFERROR(INDEX(base!C:C,MATCH("2_"&amp;ROWS(C$4:C7),base!$N:$N,0)),"")</f>
        <v/>
      </c>
      <c r="D7" s="43" t="str">
        <f>IFERROR(INDEX(base!D:D,MATCH("2_"&amp;ROWS(D$4:D7),base!$N:$N,0)),"")</f>
        <v/>
      </c>
      <c r="E7" s="43" t="str">
        <f>IFERROR(INDEX(base!E:E,MATCH("2_"&amp;ROWS(E$4:E7),base!$N:$N,0)),"")</f>
        <v/>
      </c>
      <c r="F7" s="43" t="str">
        <f>IFERROR(INDEX(base!F:F,MATCH("2_"&amp;ROWS(F$4:F7),base!$N:$N,0)),"")</f>
        <v/>
      </c>
      <c r="G7" s="43" t="e">
        <f t="shared" si="2"/>
        <v>#VALUE!</v>
      </c>
      <c r="H7" s="43" t="str">
        <f>IFERROR(INDEX(base!H:H,MATCH("2_"&amp;ROWS(H$4:H7),base!$N:$N,0)),"")</f>
        <v/>
      </c>
      <c r="I7" s="50" t="str">
        <f t="shared" si="6"/>
        <v/>
      </c>
      <c r="J7" s="27" t="str">
        <f t="shared" si="3"/>
        <v/>
      </c>
      <c r="K7" s="27" t="str">
        <f t="shared" si="4"/>
        <v/>
      </c>
      <c r="L7" s="27" t="str">
        <f t="shared" si="5"/>
        <v/>
      </c>
      <c r="M7" s="50" t="str">
        <f>IFERROR(INDEX(base!M:M,MATCH("2_"&amp;ROWS(M$4:M7),base!$N:$N,0)),"")</f>
        <v/>
      </c>
      <c r="N7" s="55"/>
      <c r="O7" s="38"/>
    </row>
    <row r="8" spans="1:15" ht="30" customHeight="1" x14ac:dyDescent="0.25">
      <c r="A8" s="46" t="str">
        <f>IFERROR(INDEX(base!A:A,MATCH("2_"&amp;ROWS(A$4:A8),base!$N:$N,0)),"")</f>
        <v/>
      </c>
      <c r="B8" s="43" t="str">
        <f>IFERROR(INDEX(base!B:B,MATCH("2_"&amp;ROWS(B$4:B8),base!$N:$N,0)),"")</f>
        <v/>
      </c>
      <c r="C8" s="43" t="str">
        <f>IFERROR(INDEX(base!C:C,MATCH("2_"&amp;ROWS(C$4:C8),base!$N:$N,0)),"")</f>
        <v/>
      </c>
      <c r="D8" s="43" t="str">
        <f>IFERROR(INDEX(base!D:D,MATCH("2_"&amp;ROWS(D$4:D8),base!$N:$N,0)),"")</f>
        <v/>
      </c>
      <c r="E8" s="43" t="str">
        <f>IFERROR(INDEX(base!E:E,MATCH("2_"&amp;ROWS(E$4:E8),base!$N:$N,0)),"")</f>
        <v/>
      </c>
      <c r="F8" s="43" t="str">
        <f>IFERROR(INDEX(base!F:F,MATCH("2_"&amp;ROWS(F$4:F8),base!$N:$N,0)),"")</f>
        <v/>
      </c>
      <c r="G8" s="43" t="e">
        <f t="shared" si="2"/>
        <v>#VALUE!</v>
      </c>
      <c r="H8" s="43" t="str">
        <f>IFERROR(INDEX(base!H:H,MATCH("2_"&amp;ROWS(H$4:H8),base!$N:$N,0)),"")</f>
        <v/>
      </c>
      <c r="I8" s="50" t="str">
        <f t="shared" si="6"/>
        <v/>
      </c>
      <c r="J8" s="27" t="str">
        <f t="shared" si="3"/>
        <v/>
      </c>
      <c r="K8" s="27" t="str">
        <f t="shared" si="4"/>
        <v/>
      </c>
      <c r="L8" s="27" t="str">
        <f t="shared" si="5"/>
        <v/>
      </c>
      <c r="M8" s="50" t="str">
        <f>IFERROR(INDEX(base!M:M,MATCH("2_"&amp;ROWS(M$4:M8),base!$N:$N,0)),"")</f>
        <v/>
      </c>
      <c r="N8" s="55"/>
      <c r="O8" s="38"/>
    </row>
    <row r="9" spans="1:15" ht="30" customHeight="1" x14ac:dyDescent="0.25">
      <c r="A9" s="46" t="str">
        <f>IFERROR(INDEX(base!A:A,MATCH("2_"&amp;ROWS(A$4:A9),base!$N:$N,0)),"")</f>
        <v/>
      </c>
      <c r="B9" s="43" t="str">
        <f>IFERROR(INDEX(base!B:B,MATCH("2_"&amp;ROWS(B$4:B9),base!$N:$N,0)),"")</f>
        <v/>
      </c>
      <c r="C9" s="43" t="str">
        <f>IFERROR(INDEX(base!C:C,MATCH("2_"&amp;ROWS(C$4:C9),base!$N:$N,0)),"")</f>
        <v/>
      </c>
      <c r="D9" s="43" t="str">
        <f>IFERROR(INDEX(base!D:D,MATCH("2_"&amp;ROWS(D$4:D9),base!$N:$N,0)),"")</f>
        <v/>
      </c>
      <c r="E9" s="43" t="str">
        <f>IFERROR(INDEX(base!E:E,MATCH("2_"&amp;ROWS(E$4:E9),base!$N:$N,0)),"")</f>
        <v/>
      </c>
      <c r="F9" s="43" t="str">
        <f>IFERROR(INDEX(base!F:F,MATCH("2_"&amp;ROWS(F$4:F9),base!$N:$N,0)),"")</f>
        <v/>
      </c>
      <c r="G9" s="43" t="e">
        <f t="shared" si="2"/>
        <v>#VALUE!</v>
      </c>
      <c r="H9" s="43" t="str">
        <f>IFERROR(INDEX(base!H:H,MATCH("2_"&amp;ROWS(H$4:H9),base!$N:$N,0)),"")</f>
        <v/>
      </c>
      <c r="I9" s="50" t="str">
        <f>IF(H9="","",M8)</f>
        <v/>
      </c>
      <c r="J9" s="27" t="str">
        <f t="shared" si="3"/>
        <v/>
      </c>
      <c r="K9" s="27" t="str">
        <f t="shared" si="4"/>
        <v/>
      </c>
      <c r="L9" s="27" t="str">
        <f t="shared" si="5"/>
        <v/>
      </c>
      <c r="M9" s="50" t="str">
        <f>IFERROR(INDEX(base!M:M,MATCH("2_"&amp;ROWS(M$4:M9),base!$N:$N,0)),"")</f>
        <v/>
      </c>
      <c r="N9" s="55"/>
      <c r="O9" s="38"/>
    </row>
    <row r="10" spans="1:15" ht="30" customHeight="1" x14ac:dyDescent="0.25">
      <c r="A10" s="46" t="str">
        <f>IFERROR(INDEX(base!A:A,MATCH("2_"&amp;ROWS(A$4:A10),base!$N:$N,0)),"")</f>
        <v/>
      </c>
      <c r="B10" s="43" t="str">
        <f>IFERROR(INDEX(base!B:B,MATCH("2_"&amp;ROWS(B$4:B10),base!$N:$N,0)),"")</f>
        <v/>
      </c>
      <c r="C10" s="43" t="str">
        <f>IFERROR(INDEX(base!C:C,MATCH("2_"&amp;ROWS(C$4:C10),base!$N:$N,0)),"")</f>
        <v/>
      </c>
      <c r="D10" s="43" t="str">
        <f>IFERROR(INDEX(base!D:D,MATCH("2_"&amp;ROWS(D$4:D10),base!$N:$N,0)),"")</f>
        <v/>
      </c>
      <c r="E10" s="43" t="str">
        <f>IFERROR(INDEX(base!E:E,MATCH("2_"&amp;ROWS(E$4:E10),base!$N:$N,0)),"")</f>
        <v/>
      </c>
      <c r="F10" s="43" t="str">
        <f>IFERROR(INDEX(base!F:F,MATCH("2_"&amp;ROWS(F$4:F10),base!$N:$N,0)),"")</f>
        <v/>
      </c>
      <c r="G10" s="43" t="e">
        <f t="shared" si="2"/>
        <v>#VALUE!</v>
      </c>
      <c r="H10" s="43" t="str">
        <f>IFERROR(INDEX(base!H:H,MATCH("2_"&amp;ROWS(H$4:H10),base!$N:$N,0)),"")</f>
        <v/>
      </c>
      <c r="I10" s="50" t="str">
        <f t="shared" si="6"/>
        <v/>
      </c>
      <c r="J10" s="50"/>
      <c r="K10" s="50"/>
      <c r="L10" s="50"/>
      <c r="M10" s="51" t="str">
        <f>IFERROR(INDEX(base!M:M,MATCH("2_"&amp;ROWS(M$4:M10),base!$N:$N,0)),"")</f>
        <v/>
      </c>
      <c r="N10" s="56"/>
      <c r="O10" s="39"/>
    </row>
    <row r="11" spans="1:15" ht="30" customHeight="1" x14ac:dyDescent="0.25">
      <c r="A11" s="46" t="str">
        <f>IFERROR(INDEX(base!A:A,MATCH("2_"&amp;ROWS(A$4:A11),base!$N:$N,0)),"")</f>
        <v/>
      </c>
      <c r="B11" s="43" t="str">
        <f>IFERROR(INDEX(base!B:B,MATCH("2_"&amp;ROWS(B$4:B11),base!$N:$N,0)),"")</f>
        <v/>
      </c>
      <c r="C11" s="43" t="str">
        <f>IFERROR(INDEX(base!C:C,MATCH("2_"&amp;ROWS(C$4:C11),base!$N:$N,0)),"")</f>
        <v/>
      </c>
      <c r="D11" s="43" t="str">
        <f>IFERROR(INDEX(base!D:D,MATCH("2_"&amp;ROWS(D$4:D11),base!$N:$N,0)),"")</f>
        <v/>
      </c>
      <c r="E11" s="43" t="str">
        <f>IFERROR(INDEX(base!E:E,MATCH("2_"&amp;ROWS(E$4:E11),base!$N:$N,0)),"")</f>
        <v/>
      </c>
      <c r="F11" s="43" t="str">
        <f>IFERROR(INDEX(base!F:F,MATCH("2_"&amp;ROWS(F$4:F11),base!$N:$N,0)),"")</f>
        <v/>
      </c>
      <c r="G11" s="43" t="e">
        <f t="shared" si="2"/>
        <v>#VALUE!</v>
      </c>
      <c r="H11" s="43" t="str">
        <f>IFERROR(INDEX(base!H:H,MATCH("2_"&amp;ROWS(H$4:H11),base!$N:$N,0)),"")</f>
        <v/>
      </c>
      <c r="I11" s="50" t="str">
        <f t="shared" si="6"/>
        <v/>
      </c>
      <c r="J11" s="50"/>
      <c r="K11" s="50"/>
      <c r="L11" s="50"/>
      <c r="M11" s="51" t="str">
        <f>IFERROR(INDEX(base!M:M,MATCH("2_"&amp;ROWS(M$4:M11),base!$N:$N,0)),"")</f>
        <v/>
      </c>
      <c r="N11" s="56"/>
      <c r="O11" s="39"/>
    </row>
    <row r="12" spans="1:15" ht="30" customHeight="1" x14ac:dyDescent="0.25">
      <c r="A12" s="46" t="str">
        <f>IFERROR(INDEX(base!A:A,MATCH("2_"&amp;ROWS(A$4:A12),base!$N:$N,0)),"")</f>
        <v/>
      </c>
      <c r="B12" s="43" t="str">
        <f>IFERROR(INDEX(base!B:B,MATCH("2_"&amp;ROWS(B$4:B12),base!$N:$N,0)),"")</f>
        <v/>
      </c>
      <c r="C12" s="43" t="str">
        <f>IFERROR(INDEX(base!C:C,MATCH("2_"&amp;ROWS(C$4:C12),base!$N:$N,0)),"")</f>
        <v/>
      </c>
      <c r="D12" s="43" t="str">
        <f>IFERROR(INDEX(base!D:D,MATCH("2_"&amp;ROWS(D$4:D12),base!$N:$N,0)),"")</f>
        <v/>
      </c>
      <c r="E12" s="43" t="str">
        <f>IFERROR(INDEX(base!E:E,MATCH("2_"&amp;ROWS(E$4:E12),base!$N:$N,0)),"")</f>
        <v/>
      </c>
      <c r="F12" s="43" t="str">
        <f>IFERROR(INDEX(base!F:F,MATCH("2_"&amp;ROWS(F$4:F12),base!$N:$N,0)),"")</f>
        <v/>
      </c>
      <c r="G12" s="43" t="str">
        <f>IFERROR(INDEX(base!G:G,MATCH("2_"&amp;ROWS(G$4:G12),base!$N:$N,0)),"")</f>
        <v/>
      </c>
      <c r="H12" s="43" t="str">
        <f>IFERROR(INDEX(base!H:H,MATCH("2_"&amp;ROWS(H$4:H12),base!$N:$N,0)),"")</f>
        <v/>
      </c>
      <c r="I12" s="50" t="str">
        <f t="shared" si="6"/>
        <v/>
      </c>
      <c r="J12" s="50"/>
      <c r="K12" s="50"/>
      <c r="L12" s="50"/>
      <c r="M12" s="51" t="str">
        <f>IFERROR(INDEX(base!M:M,MATCH("2_"&amp;ROWS(M$4:M12),base!$N:$N,0)),"")</f>
        <v/>
      </c>
      <c r="N12" s="56"/>
      <c r="O12" s="39"/>
    </row>
    <row r="13" spans="1:15" ht="30" customHeight="1" thickBot="1" x14ac:dyDescent="0.3">
      <c r="A13" s="47"/>
      <c r="B13" s="48"/>
      <c r="C13" s="48" t="s">
        <v>3</v>
      </c>
      <c r="D13" s="48"/>
      <c r="E13" s="48"/>
      <c r="F13" s="48" t="s">
        <v>7</v>
      </c>
      <c r="G13" s="48" t="e">
        <f>SUM(G4:G12)</f>
        <v>#VALUE!</v>
      </c>
      <c r="H13" s="48"/>
      <c r="I13" s="52"/>
      <c r="J13" s="52"/>
      <c r="K13" s="52"/>
      <c r="L13" s="52"/>
      <c r="M13" s="53"/>
      <c r="N13" s="57"/>
      <c r="O13" s="40"/>
    </row>
    <row r="14" spans="1:15" ht="30" customHeight="1" x14ac:dyDescent="0.25">
      <c r="G14" s="1" t="s">
        <v>4</v>
      </c>
      <c r="I14" s="2"/>
      <c r="J14" s="2"/>
      <c r="K14" s="2"/>
      <c r="L14" s="2"/>
      <c r="M14" s="2"/>
      <c r="N14" s="2"/>
      <c r="O14" s="41"/>
    </row>
    <row r="15" spans="1:15" ht="30" customHeight="1" x14ac:dyDescent="0.25">
      <c r="A15" s="8"/>
      <c r="B15" s="13"/>
      <c r="C15" s="9"/>
      <c r="D15" s="10"/>
      <c r="E15" s="10"/>
      <c r="F15" s="10"/>
      <c r="G15" s="10"/>
      <c r="H15" s="10"/>
      <c r="I15" s="11"/>
      <c r="J15" s="11"/>
      <c r="K15" s="11"/>
      <c r="L15" s="11"/>
      <c r="M15" s="11"/>
      <c r="N15" s="12"/>
      <c r="O15" s="34"/>
    </row>
  </sheetData>
  <protectedRanges>
    <protectedRange sqref="G2" name="Plage1"/>
  </protectedRanges>
  <dataConsolidate/>
  <mergeCells count="1">
    <mergeCell ref="J2:L2"/>
  </mergeCells>
  <pageMargins left="0.70866141732283472" right="0.70866141732283472" top="0.74803149606299213" bottom="0.74803149606299213" header="0.31496062992125984" footer="0.31496062992125984"/>
  <pageSetup paperSize="9" scale="80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base</vt:lpstr>
      <vt:lpstr>ligne1</vt:lpstr>
      <vt:lpstr>ligne2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2019-06-02T17:12:27Z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