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-120" yWindow="-120" windowWidth="20730" windowHeight="11760"/>
  </bookViews>
  <sheets>
    <sheet name="base" sheetId="344" r:id="rId1"/>
  </sheets>
  <externalReferences>
    <externalReference r:id="rId2"/>
  </externalReferences>
  <definedNames>
    <definedName name="fériés">[1]Férié!$A$8:$A$21</definedName>
  </definedNames>
  <calcPr calcId="144525"/>
</workbook>
</file>

<file path=xl/calcChain.xml><?xml version="1.0" encoding="utf-8"?>
<calcChain xmlns="http://schemas.openxmlformats.org/spreadsheetml/2006/main">
  <c r="Q4" i="344" l="1"/>
  <c r="Q5" i="344"/>
  <c r="Q6" i="344"/>
  <c r="Q7" i="344"/>
  <c r="Q8" i="344"/>
  <c r="Q9" i="344"/>
  <c r="Q10" i="344"/>
  <c r="Q11" i="344"/>
  <c r="Q12" i="344"/>
  <c r="Q3" i="344"/>
  <c r="N4" i="344"/>
  <c r="N3" i="344"/>
  <c r="G10" i="344" l="1"/>
  <c r="H10" i="344" s="1"/>
  <c r="J10" i="344" s="1"/>
  <c r="B1" i="344"/>
  <c r="G5" i="344" l="1"/>
  <c r="H5" i="344" s="1"/>
  <c r="G6" i="344"/>
  <c r="H6" i="344" s="1"/>
  <c r="G7" i="344"/>
  <c r="H7" i="344" s="1"/>
  <c r="G8" i="344"/>
  <c r="H8" i="344" s="1"/>
  <c r="G9" i="344"/>
  <c r="H9" i="344" s="1"/>
  <c r="G4" i="344"/>
  <c r="H4" i="344" l="1"/>
  <c r="J4" i="344" s="1"/>
  <c r="I5" i="344" s="1"/>
  <c r="J5" i="344" s="1"/>
  <c r="I6" i="344" s="1"/>
  <c r="J6" i="344" s="1"/>
  <c r="I7" i="344" s="1"/>
  <c r="J7" i="344" s="1"/>
  <c r="I8" i="344" s="1"/>
  <c r="J8" i="344" s="1"/>
  <c r="I9" i="344" s="1"/>
  <c r="J9" i="344" s="1"/>
  <c r="O13" i="344" l="1"/>
  <c r="O12" i="344"/>
  <c r="N9" i="344"/>
  <c r="N10" i="344"/>
  <c r="N11" i="344"/>
  <c r="N12" i="344"/>
  <c r="N13" i="344"/>
  <c r="I12" i="344" l="1"/>
  <c r="G12" i="344" l="1"/>
  <c r="R12" i="344" l="1"/>
  <c r="R13" i="344" l="1"/>
  <c r="R8" i="344"/>
  <c r="R9" i="344"/>
  <c r="R10" i="344"/>
  <c r="R11" i="344"/>
  <c r="R3" i="344"/>
  <c r="R6" i="344"/>
  <c r="R7" i="344"/>
  <c r="R5" i="344"/>
  <c r="R4" i="344"/>
</calcChain>
</file>

<file path=xl/sharedStrings.xml><?xml version="1.0" encoding="utf-8"?>
<sst xmlns="http://schemas.openxmlformats.org/spreadsheetml/2006/main" count="37" uniqueCount="29">
  <si>
    <t>Programme</t>
  </si>
  <si>
    <t>Désignation</t>
  </si>
  <si>
    <t>,</t>
  </si>
  <si>
    <t>Ob+</t>
  </si>
  <si>
    <t>Ob -</t>
  </si>
  <si>
    <t>Réalisé</t>
  </si>
  <si>
    <t>Date</t>
  </si>
  <si>
    <t>T. de cycle 100 pcs 
(en heure)</t>
  </si>
  <si>
    <t>Charge 
(en heure)</t>
  </si>
  <si>
    <t>Heure de début de l'Of</t>
  </si>
  <si>
    <t>Heure de fin de l'Of
(estimée)</t>
  </si>
  <si>
    <t>Temps d'écoulement 
(en heure)</t>
  </si>
  <si>
    <t>Ligne _ Ordre des ofs</t>
  </si>
  <si>
    <t>nbr d'opérateurs</t>
  </si>
  <si>
    <t>Réf article</t>
  </si>
  <si>
    <t>N° d'OF</t>
  </si>
  <si>
    <t>Quantité à fabriquer (pcs)</t>
  </si>
  <si>
    <t>Note:
-</t>
  </si>
  <si>
    <t>Ilot 3</t>
  </si>
  <si>
    <t>HOUSSE ASSISE</t>
  </si>
  <si>
    <t>HOUSSE DOSSIER</t>
  </si>
  <si>
    <t>F3160</t>
  </si>
  <si>
    <t>F0532158</t>
  </si>
  <si>
    <t>FZ111</t>
  </si>
  <si>
    <t>F0483053</t>
  </si>
  <si>
    <t>F0532166</t>
  </si>
  <si>
    <t>F0532167</t>
  </si>
  <si>
    <t>objectif en pièce par heure</t>
  </si>
  <si>
    <t>horaire de suivi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</si>
</sst>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i/>
      <u/>
      <sz val="14"/>
      <name val="Arial Narrow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i/>
      <sz val="14"/>
      <name val="Arial Narrow"/>
      <family val="2"/>
    </font>
    <font>
      <b/>
      <i/>
      <u/>
      <sz val="20"/>
      <name val="Arial Narrow"/>
      <family val="2"/>
    </font>
    <font>
      <b/>
      <i/>
      <u/>
      <sz val="18"/>
      <name val="Arial Narrow"/>
      <family val="2"/>
    </font>
    <font>
      <b/>
      <i/>
      <sz val="18"/>
      <name val="Arial Narrow"/>
      <family val="2"/>
    </font>
    <font>
      <b/>
      <sz val="12"/>
      <name val="Arial"/>
      <family val="2"/>
    </font>
    <font>
      <b/>
      <i/>
      <u/>
      <sz val="18"/>
      <color rgb="FFFF0000"/>
      <name val="Arial Narrow"/>
      <family val="2"/>
    </font>
    <font>
      <b/>
      <i/>
      <sz val="36"/>
      <color rgb="FF0000FF"/>
      <name val="Arial Narrow"/>
      <family val="2"/>
    </font>
    <font>
      <b/>
      <sz val="22"/>
      <color rgb="FF0000FF"/>
      <name val="Arial"/>
      <family val="2"/>
    </font>
    <font>
      <b/>
      <sz val="22"/>
      <color theme="1"/>
      <name val="Arial Narrow"/>
      <family val="2"/>
    </font>
    <font>
      <b/>
      <sz val="22"/>
      <name val="Arial Narrow"/>
      <family val="2"/>
    </font>
    <font>
      <b/>
      <sz val="16"/>
      <color theme="1"/>
      <name val="Calibri"/>
      <family val="2"/>
      <scheme val="minor"/>
    </font>
    <font>
      <b/>
      <sz val="14"/>
      <name val="Arial Narrow"/>
      <family val="2"/>
    </font>
    <font>
      <b/>
      <sz val="16"/>
      <name val="Arial Narrow"/>
      <family val="2"/>
    </font>
    <font>
      <sz val="16"/>
      <color theme="1"/>
      <name val="Calibri"/>
      <family val="2"/>
      <scheme val="minor"/>
    </font>
    <font>
      <b/>
      <sz val="16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fgColor theme="0" tint="-0.499984740745262"/>
        <bgColor theme="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20" fontId="9" fillId="4" borderId="4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7" fillId="4" borderId="1" xfId="0" applyNumberFormat="1" applyFont="1" applyFill="1" applyBorder="1" applyAlignment="1">
      <alignment vertical="center"/>
    </xf>
    <xf numFmtId="14" fontId="7" fillId="4" borderId="2" xfId="0" applyNumberFormat="1" applyFont="1" applyFill="1" applyBorder="1" applyAlignment="1">
      <alignment vertical="center"/>
    </xf>
    <xf numFmtId="14" fontId="6" fillId="4" borderId="2" xfId="0" applyNumberFormat="1" applyFont="1" applyFill="1" applyBorder="1" applyAlignment="1">
      <alignment vertical="center"/>
    </xf>
    <xf numFmtId="14" fontId="6" fillId="4" borderId="2" xfId="0" applyNumberFormat="1" applyFont="1" applyFill="1" applyBorder="1" applyAlignment="1">
      <alignment horizontal="center" vertical="center"/>
    </xf>
    <xf numFmtId="14" fontId="6" fillId="4" borderId="3" xfId="0" applyNumberFormat="1" applyFont="1" applyFill="1" applyBorder="1" applyAlignment="1">
      <alignment horizontal="center" vertical="center"/>
    </xf>
    <xf numFmtId="14" fontId="10" fillId="4" borderId="2" xfId="0" applyNumberFormat="1" applyFont="1" applyFill="1" applyBorder="1" applyAlignment="1">
      <alignment vertical="center"/>
    </xf>
    <xf numFmtId="1" fontId="0" fillId="0" borderId="0" xfId="0" applyNumberFormat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vertical="center"/>
    </xf>
    <xf numFmtId="0" fontId="11" fillId="7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2" fillId="7" borderId="9" xfId="0" applyNumberFormat="1" applyFont="1" applyFill="1" applyBorder="1" applyAlignment="1" applyProtection="1">
      <alignment horizontal="center" vertical="center"/>
      <protection hidden="1"/>
    </xf>
    <xf numFmtId="0" fontId="13" fillId="7" borderId="9" xfId="0" applyNumberFormat="1" applyFont="1" applyFill="1" applyBorder="1" applyAlignment="1">
      <alignment horizontal="center" vertical="center" wrapText="1"/>
    </xf>
    <xf numFmtId="20" fontId="9" fillId="4" borderId="11" xfId="0" applyNumberFormat="1" applyFont="1" applyFill="1" applyBorder="1" applyAlignment="1" applyProtection="1">
      <alignment horizontal="center" vertical="center"/>
      <protection hidden="1"/>
    </xf>
    <xf numFmtId="20" fontId="1" fillId="4" borderId="11" xfId="0" applyNumberFormat="1" applyFont="1" applyFill="1" applyBorder="1" applyAlignment="1">
      <alignment horizontal="center" vertical="center" wrapText="1"/>
    </xf>
    <xf numFmtId="0" fontId="14" fillId="7" borderId="12" xfId="0" applyNumberFormat="1" applyFont="1" applyFill="1" applyBorder="1" applyAlignment="1">
      <alignment horizontal="center" vertical="center" wrapText="1"/>
    </xf>
    <xf numFmtId="20" fontId="9" fillId="4" borderId="5" xfId="0" applyNumberFormat="1" applyFont="1" applyFill="1" applyBorder="1" applyAlignment="1" applyProtection="1">
      <alignment horizontal="center" vertical="center"/>
      <protection hidden="1"/>
    </xf>
    <xf numFmtId="0" fontId="12" fillId="7" borderId="14" xfId="0" applyNumberFormat="1" applyFont="1" applyFill="1" applyBorder="1" applyAlignment="1" applyProtection="1">
      <alignment horizontal="center" vertical="center"/>
      <protection hidden="1"/>
    </xf>
    <xf numFmtId="49" fontId="1" fillId="3" borderId="15" xfId="0" applyNumberFormat="1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164" fontId="1" fillId="3" borderId="16" xfId="0" applyNumberFormat="1" applyFont="1" applyFill="1" applyBorder="1" applyAlignment="1">
      <alignment horizontal="center" vertical="center" wrapText="1"/>
    </xf>
    <xf numFmtId="164" fontId="1" fillId="3" borderId="17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 wrapText="1"/>
    </xf>
    <xf numFmtId="20" fontId="17" fillId="8" borderId="4" xfId="0" applyNumberFormat="1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1" fontId="18" fillId="0" borderId="4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/>
    <xf numFmtId="0" fontId="16" fillId="8" borderId="13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20" fontId="19" fillId="8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834353865961567E-2"/>
          <c:y val="5.262793444733483E-2"/>
          <c:w val="0.8015194481639325"/>
          <c:h val="0.821204615259901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base!$O$2</c:f>
              <c:strCache>
                <c:ptCount val="1"/>
                <c:pt idx="0">
                  <c:v>objectif en pièce par heure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multiLvlStrRef>
              <c:f>base!$M$3:$N$10</c:f>
              <c:multiLvlStrCache>
                <c:ptCount val="8"/>
                <c:lvl>
                  <c:pt idx="0">
                    <c:v>2313938</c:v>
                  </c:pt>
                  <c:pt idx="1">
                    <c:v>2309204</c:v>
                  </c:pt>
                  <c:pt idx="2">
                    <c:v>2309204</c:v>
                  </c:pt>
                  <c:pt idx="3">
                    <c:v>23163315</c:v>
                  </c:pt>
                  <c:pt idx="4">
                    <c:v>2310094</c:v>
                  </c:pt>
                  <c:pt idx="5">
                    <c:v>2310094</c:v>
                  </c:pt>
                  <c:pt idx="6">
                    <c:v>0</c:v>
                  </c:pt>
                  <c:pt idx="7">
                    <c:v>0</c:v>
                  </c:pt>
                </c:lvl>
                <c:lvl>
                  <c:pt idx="0">
                    <c:v>09:00</c:v>
                  </c:pt>
                  <c:pt idx="1">
                    <c:v>10:00</c:v>
                  </c:pt>
                  <c:pt idx="2">
                    <c:v>11:00</c:v>
                  </c:pt>
                  <c:pt idx="3">
                    <c:v>11:30</c:v>
                  </c:pt>
                  <c:pt idx="4">
                    <c:v>12:00</c:v>
                  </c:pt>
                  <c:pt idx="5">
                    <c:v>14:00</c:v>
                  </c:pt>
                  <c:pt idx="6">
                    <c:v>15:00</c:v>
                  </c:pt>
                  <c:pt idx="7">
                    <c:v>16:00</c:v>
                  </c:pt>
                </c:lvl>
              </c:multiLvlStrCache>
            </c:multiLvlStrRef>
          </c:cat>
          <c:val>
            <c:numRef>
              <c:f>base!$O$3:$O$8</c:f>
              <c:numCache>
                <c:formatCode>0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77-4000-ABAF-B0625CF14D12}"/>
            </c:ext>
          </c:extLst>
        </c:ser>
        <c:ser>
          <c:idx val="2"/>
          <c:order val="1"/>
          <c:tx>
            <c:strRef>
              <c:f>base!$R$2</c:f>
              <c:strCache>
                <c:ptCount val="1"/>
                <c:pt idx="0">
                  <c:v>Ob -</c:v>
                </c:pt>
              </c:strCache>
            </c:strRef>
          </c:tx>
          <c:spPr>
            <a:solidFill>
              <a:srgbClr val="FF0000"/>
            </a:solidFill>
            <a:ln w="28575">
              <a:noFill/>
            </a:ln>
          </c:spPr>
          <c:invertIfNegative val="0"/>
          <c:cat>
            <c:multiLvlStrRef>
              <c:f>base!$M$3:$N$10</c:f>
              <c:multiLvlStrCache>
                <c:ptCount val="8"/>
                <c:lvl>
                  <c:pt idx="0">
                    <c:v>2313938</c:v>
                  </c:pt>
                  <c:pt idx="1">
                    <c:v>2309204</c:v>
                  </c:pt>
                  <c:pt idx="2">
                    <c:v>2309204</c:v>
                  </c:pt>
                  <c:pt idx="3">
                    <c:v>23163315</c:v>
                  </c:pt>
                  <c:pt idx="4">
                    <c:v>2310094</c:v>
                  </c:pt>
                  <c:pt idx="5">
                    <c:v>2310094</c:v>
                  </c:pt>
                  <c:pt idx="6">
                    <c:v>0</c:v>
                  </c:pt>
                  <c:pt idx="7">
                    <c:v>0</c:v>
                  </c:pt>
                </c:lvl>
                <c:lvl>
                  <c:pt idx="0">
                    <c:v>09:00</c:v>
                  </c:pt>
                  <c:pt idx="1">
                    <c:v>10:00</c:v>
                  </c:pt>
                  <c:pt idx="2">
                    <c:v>11:00</c:v>
                  </c:pt>
                  <c:pt idx="3">
                    <c:v>11:30</c:v>
                  </c:pt>
                  <c:pt idx="4">
                    <c:v>12:00</c:v>
                  </c:pt>
                  <c:pt idx="5">
                    <c:v>14:00</c:v>
                  </c:pt>
                  <c:pt idx="6">
                    <c:v>15:00</c:v>
                  </c:pt>
                  <c:pt idx="7">
                    <c:v>16:00</c:v>
                  </c:pt>
                </c:lvl>
              </c:multiLvlStrCache>
            </c:multiLvlStrRef>
          </c:cat>
          <c:val>
            <c:numRef>
              <c:f>base!$R$3:$R$10</c:f>
              <c:numCache>
                <c:formatCode>General</c:formatCode>
                <c:ptCount val="8"/>
                <c:pt idx="0">
                  <c:v>0</c:v>
                </c:pt>
                <c:pt idx="1">
                  <c:v>15</c:v>
                </c:pt>
                <c:pt idx="2">
                  <c:v>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77-4000-ABAF-B0625CF14D12}"/>
            </c:ext>
          </c:extLst>
        </c:ser>
        <c:ser>
          <c:idx val="3"/>
          <c:order val="2"/>
          <c:tx>
            <c:strRef>
              <c:f>base!$Q$2</c:f>
              <c:strCache>
                <c:ptCount val="1"/>
                <c:pt idx="0">
                  <c:v>Ob+</c:v>
                </c:pt>
              </c:strCache>
            </c:strRef>
          </c:tx>
          <c:spPr>
            <a:solidFill>
              <a:srgbClr val="92D050"/>
            </a:solidFill>
            <a:ln w="28575">
              <a:noFill/>
            </a:ln>
          </c:spPr>
          <c:invertIfNegative val="0"/>
          <c:cat>
            <c:multiLvlStrRef>
              <c:f>base!$M$3:$N$10</c:f>
              <c:multiLvlStrCache>
                <c:ptCount val="8"/>
                <c:lvl>
                  <c:pt idx="0">
                    <c:v>2313938</c:v>
                  </c:pt>
                  <c:pt idx="1">
                    <c:v>2309204</c:v>
                  </c:pt>
                  <c:pt idx="2">
                    <c:v>2309204</c:v>
                  </c:pt>
                  <c:pt idx="3">
                    <c:v>23163315</c:v>
                  </c:pt>
                  <c:pt idx="4">
                    <c:v>2310094</c:v>
                  </c:pt>
                  <c:pt idx="5">
                    <c:v>2310094</c:v>
                  </c:pt>
                  <c:pt idx="6">
                    <c:v>0</c:v>
                  </c:pt>
                  <c:pt idx="7">
                    <c:v>0</c:v>
                  </c:pt>
                </c:lvl>
                <c:lvl>
                  <c:pt idx="0">
                    <c:v>09:00</c:v>
                  </c:pt>
                  <c:pt idx="1">
                    <c:v>10:00</c:v>
                  </c:pt>
                  <c:pt idx="2">
                    <c:v>11:00</c:v>
                  </c:pt>
                  <c:pt idx="3">
                    <c:v>11:30</c:v>
                  </c:pt>
                  <c:pt idx="4">
                    <c:v>12:00</c:v>
                  </c:pt>
                  <c:pt idx="5">
                    <c:v>14:00</c:v>
                  </c:pt>
                  <c:pt idx="6">
                    <c:v>15:00</c:v>
                  </c:pt>
                  <c:pt idx="7">
                    <c:v>16:00</c:v>
                  </c:pt>
                </c:lvl>
              </c:multiLvlStrCache>
            </c:multiLvlStrRef>
          </c:cat>
          <c:val>
            <c:numRef>
              <c:f>base!$Q$3:$Q$10</c:f>
              <c:numCache>
                <c:formatCode>General</c:formatCode>
                <c:ptCount val="8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77-4000-ABAF-B0625CF14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17024"/>
        <c:axId val="148818560"/>
      </c:barChart>
      <c:catAx>
        <c:axId val="148817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8818560"/>
        <c:crosses val="autoZero"/>
        <c:auto val="1"/>
        <c:lblAlgn val="ctr"/>
        <c:lblOffset val="100"/>
        <c:noMultiLvlLbl val="0"/>
      </c:catAx>
      <c:valAx>
        <c:axId val="1488185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8817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14</xdr:row>
      <xdr:rowOff>0</xdr:rowOff>
    </xdr:from>
    <xdr:to>
      <xdr:col>10</xdr:col>
      <xdr:colOff>142875</xdr:colOff>
      <xdr:row>38</xdr:row>
      <xdr:rowOff>47625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0.28854</cdr:x>
      <cdr:y>0.06443</cdr:y>
    </cdr:from>
    <cdr:to>
      <cdr:x>0.59382</cdr:x>
      <cdr:y>0.13813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410516" y="297657"/>
          <a:ext cx="2550422" cy="3404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800"/>
            <a:t>Tableau de marche horaire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oubaker.elarbi/AppData/Local/Temp/notes5D3EFE/IDkjPcbQFn2_planning-2-&#233;quipes-s&#233;quenses-15-mn-puis-480mn-jour-Ph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"/>
      <sheetName val="Base"/>
      <sheetName val="Férié"/>
    </sheetNames>
    <sheetDataSet>
      <sheetData sheetId="0" refreshError="1"/>
      <sheetData sheetId="1" refreshError="1"/>
      <sheetData sheetId="2" refreshError="1">
        <row r="8">
          <cell r="A8">
            <v>43459</v>
          </cell>
        </row>
        <row r="9">
          <cell r="A9">
            <v>43466</v>
          </cell>
        </row>
        <row r="10">
          <cell r="A10">
            <v>43576</v>
          </cell>
        </row>
        <row r="11">
          <cell r="A11">
            <v>43577</v>
          </cell>
        </row>
        <row r="12">
          <cell r="A12">
            <v>43593</v>
          </cell>
        </row>
        <row r="13">
          <cell r="A13">
            <v>43615</v>
          </cell>
        </row>
        <row r="14">
          <cell r="A14">
            <v>43625</v>
          </cell>
        </row>
        <row r="15">
          <cell r="A15">
            <v>43626</v>
          </cell>
        </row>
        <row r="16">
          <cell r="A16">
            <v>43660</v>
          </cell>
        </row>
        <row r="17">
          <cell r="A17">
            <v>43692</v>
          </cell>
        </row>
        <row r="18">
          <cell r="A18">
            <v>43770</v>
          </cell>
        </row>
        <row r="19">
          <cell r="A19">
            <v>43780</v>
          </cell>
        </row>
        <row r="20">
          <cell r="A20">
            <v>43824</v>
          </cell>
        </row>
        <row r="21">
          <cell r="A21">
            <v>43831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3" zoomScale="60" zoomScaleNormal="60" workbookViewId="0">
      <selection activeCell="P9" sqref="P9"/>
    </sheetView>
  </sheetViews>
  <sheetFormatPr baseColWidth="10" defaultRowHeight="15" x14ac:dyDescent="0.25"/>
  <cols>
    <col min="1" max="1" width="11.5703125" style="1" customWidth="1"/>
    <col min="2" max="2" width="17" style="1" bestFit="1" customWidth="1"/>
    <col min="3" max="3" width="24" style="1" customWidth="1"/>
    <col min="4" max="4" width="11.42578125" style="1"/>
    <col min="5" max="5" width="11.5703125" style="1" customWidth="1"/>
    <col min="6" max="6" width="13.28515625" style="1" customWidth="1"/>
    <col min="7" max="7" width="13" style="1" customWidth="1"/>
    <col min="8" max="8" width="14.7109375" style="1" customWidth="1"/>
    <col min="9" max="9" width="12.28515625" style="2" customWidth="1"/>
    <col min="10" max="11" width="12.85546875" style="2" customWidth="1"/>
    <col min="12" max="12" width="7.42578125" style="2" customWidth="1"/>
    <col min="13" max="13" width="21.28515625" style="1" bestFit="1" customWidth="1"/>
    <col min="14" max="14" width="16.7109375" style="2" customWidth="1"/>
    <col min="15" max="15" width="17.140625" style="1" customWidth="1"/>
    <col min="16" max="16" width="10" style="1" customWidth="1"/>
    <col min="17" max="16384" width="11.42578125" style="1"/>
  </cols>
  <sheetData>
    <row r="1" spans="1:19" ht="26.25" customHeight="1" thickBot="1" x14ac:dyDescent="0.3">
      <c r="A1" s="8" t="s">
        <v>6</v>
      </c>
      <c r="B1" s="13">
        <f ca="1">TODAY()+1/24*8</f>
        <v>43611.333333333336</v>
      </c>
      <c r="C1" s="9"/>
      <c r="D1" s="10"/>
      <c r="E1" s="10"/>
      <c r="F1" s="10"/>
      <c r="G1" s="10"/>
      <c r="H1" s="10"/>
      <c r="I1" s="11"/>
      <c r="J1" s="11"/>
      <c r="K1" s="12"/>
    </row>
    <row r="2" spans="1:19" ht="73.5" customHeight="1" thickBot="1" x14ac:dyDescent="0.3">
      <c r="A2" s="15" t="s">
        <v>18</v>
      </c>
      <c r="B2" s="16"/>
      <c r="C2" s="16"/>
      <c r="D2" s="17"/>
      <c r="E2" s="18" t="s">
        <v>13</v>
      </c>
      <c r="G2" s="19">
        <v>2</v>
      </c>
      <c r="H2" s="16"/>
      <c r="I2" s="20"/>
      <c r="J2" s="20"/>
      <c r="K2" s="21"/>
      <c r="L2" s="3"/>
      <c r="M2" s="33" t="s">
        <v>28</v>
      </c>
      <c r="N2" s="30" t="s">
        <v>15</v>
      </c>
      <c r="O2" s="34" t="s">
        <v>27</v>
      </c>
      <c r="P2" s="35" t="s">
        <v>5</v>
      </c>
      <c r="Q2" s="36" t="s">
        <v>3</v>
      </c>
      <c r="R2" s="37" t="s">
        <v>4</v>
      </c>
    </row>
    <row r="3" spans="1:19" s="7" customFormat="1" ht="69" customHeight="1" thickBot="1" x14ac:dyDescent="0.3">
      <c r="A3" s="29" t="s">
        <v>0</v>
      </c>
      <c r="B3" s="30" t="s">
        <v>14</v>
      </c>
      <c r="C3" s="30" t="s">
        <v>1</v>
      </c>
      <c r="D3" s="30" t="s">
        <v>15</v>
      </c>
      <c r="E3" s="30" t="s">
        <v>16</v>
      </c>
      <c r="F3" s="30" t="s">
        <v>7</v>
      </c>
      <c r="G3" s="31" t="s">
        <v>8</v>
      </c>
      <c r="H3" s="31" t="s">
        <v>11</v>
      </c>
      <c r="I3" s="31" t="s">
        <v>9</v>
      </c>
      <c r="J3" s="31" t="s">
        <v>10</v>
      </c>
      <c r="K3" s="32" t="s">
        <v>12</v>
      </c>
      <c r="L3" s="6"/>
      <c r="M3" s="39">
        <v>0.375</v>
      </c>
      <c r="N3" s="38">
        <f>D4</f>
        <v>2313938</v>
      </c>
      <c r="O3" s="41">
        <v>20</v>
      </c>
      <c r="P3" s="42">
        <v>20</v>
      </c>
      <c r="Q3" s="42">
        <f t="shared" ref="Q3:Q12" si="0">IFERROR(IF(P3&gt;=ROUND(O3,0),ROUND(P3,0),""),"")</f>
        <v>20</v>
      </c>
      <c r="R3" s="42" t="str">
        <f>IFERROR(IF(P3&lt;ROUND(O3,0),ROUND(P3,0),""),"")</f>
        <v/>
      </c>
      <c r="S3" s="14"/>
    </row>
    <row r="4" spans="1:19" ht="30" customHeight="1" x14ac:dyDescent="0.25">
      <c r="A4" s="46" t="s">
        <v>21</v>
      </c>
      <c r="B4" s="38" t="s">
        <v>25</v>
      </c>
      <c r="C4" s="38" t="s">
        <v>20</v>
      </c>
      <c r="D4" s="38">
        <v>2313938</v>
      </c>
      <c r="E4" s="38">
        <v>20</v>
      </c>
      <c r="F4" s="38">
        <v>10</v>
      </c>
      <c r="G4" s="45">
        <f t="shared" ref="G4" si="1">F4/100*E4</f>
        <v>2</v>
      </c>
      <c r="H4" s="45">
        <f>G4/G$2</f>
        <v>1</v>
      </c>
      <c r="I4" s="27">
        <v>0.33333333333333331</v>
      </c>
      <c r="J4" s="27">
        <f>I4+H4/24</f>
        <v>0.375</v>
      </c>
      <c r="K4" s="28"/>
      <c r="L4" s="4"/>
      <c r="M4" s="39">
        <v>0.41666666666666702</v>
      </c>
      <c r="N4" s="40">
        <f>D5</f>
        <v>2309204</v>
      </c>
      <c r="O4" s="41">
        <v>20</v>
      </c>
      <c r="P4" s="42">
        <v>15</v>
      </c>
      <c r="Q4" s="42" t="str">
        <f t="shared" si="0"/>
        <v/>
      </c>
      <c r="R4" s="42">
        <f>IFERROR(IF(P4&lt;ROUND(O4,0),ROUND(P4,0),""),"")</f>
        <v>15</v>
      </c>
      <c r="S4" s="14"/>
    </row>
    <row r="5" spans="1:19" ht="30" customHeight="1" x14ac:dyDescent="0.25">
      <c r="A5" s="46" t="s">
        <v>21</v>
      </c>
      <c r="B5" s="38" t="s">
        <v>25</v>
      </c>
      <c r="C5" s="38" t="s">
        <v>20</v>
      </c>
      <c r="D5" s="45">
        <v>2309204</v>
      </c>
      <c r="E5" s="45">
        <v>40</v>
      </c>
      <c r="F5" s="38">
        <v>10</v>
      </c>
      <c r="G5" s="45">
        <f t="shared" ref="G5:G9" si="2">F5/100*E5</f>
        <v>4</v>
      </c>
      <c r="H5" s="45">
        <f t="shared" ref="H5:H9" si="3">G5/G$2</f>
        <v>2</v>
      </c>
      <c r="I5" s="27">
        <f>J4</f>
        <v>0.375</v>
      </c>
      <c r="J5" s="27">
        <f t="shared" ref="J5:J9" si="4">I5+H5/24</f>
        <v>0.45833333333333331</v>
      </c>
      <c r="K5" s="22"/>
      <c r="L5" s="4"/>
      <c r="M5" s="39">
        <v>0.45833333333333298</v>
      </c>
      <c r="N5" s="40">
        <v>2309204</v>
      </c>
      <c r="O5" s="41">
        <v>20</v>
      </c>
      <c r="P5" s="42">
        <v>18</v>
      </c>
      <c r="Q5" s="42" t="str">
        <f t="shared" si="0"/>
        <v/>
      </c>
      <c r="R5" s="42">
        <f t="shared" ref="R5:R13" si="5">IFERROR(IF(P5&lt;ROUND(O5,0),ROUND(P5,0),""),"")</f>
        <v>18</v>
      </c>
      <c r="S5" s="14"/>
    </row>
    <row r="6" spans="1:19" ht="30" customHeight="1" x14ac:dyDescent="0.25">
      <c r="A6" s="44" t="s">
        <v>21</v>
      </c>
      <c r="B6" s="45" t="s">
        <v>22</v>
      </c>
      <c r="C6" s="45" t="s">
        <v>19</v>
      </c>
      <c r="D6" s="45">
        <v>23163315</v>
      </c>
      <c r="E6" s="45">
        <v>10</v>
      </c>
      <c r="F6" s="45">
        <v>10</v>
      </c>
      <c r="G6" s="45">
        <f t="shared" si="2"/>
        <v>1</v>
      </c>
      <c r="H6" s="45">
        <f t="shared" si="3"/>
        <v>0.5</v>
      </c>
      <c r="I6" s="27">
        <f t="shared" ref="I6:I9" si="6">J5</f>
        <v>0.45833333333333331</v>
      </c>
      <c r="J6" s="27">
        <f t="shared" si="4"/>
        <v>0.47916666666666663</v>
      </c>
      <c r="K6" s="22"/>
      <c r="L6" s="4"/>
      <c r="M6" s="49">
        <v>0.47916666666666669</v>
      </c>
      <c r="N6" s="45">
        <v>23163315</v>
      </c>
      <c r="O6" s="41">
        <v>10</v>
      </c>
      <c r="P6" s="42">
        <v>10</v>
      </c>
      <c r="Q6" s="42">
        <f t="shared" si="0"/>
        <v>10</v>
      </c>
      <c r="R6" s="42" t="str">
        <f t="shared" si="5"/>
        <v/>
      </c>
      <c r="S6" s="14"/>
    </row>
    <row r="7" spans="1:19" ht="30" customHeight="1" x14ac:dyDescent="0.25">
      <c r="A7" s="44" t="s">
        <v>23</v>
      </c>
      <c r="B7" s="45" t="s">
        <v>24</v>
      </c>
      <c r="C7" s="45" t="s">
        <v>20</v>
      </c>
      <c r="D7" s="45">
        <v>2310094</v>
      </c>
      <c r="E7" s="45">
        <v>20</v>
      </c>
      <c r="F7" s="45">
        <v>15</v>
      </c>
      <c r="G7" s="45">
        <f t="shared" si="2"/>
        <v>3</v>
      </c>
      <c r="H7" s="45">
        <f t="shared" si="3"/>
        <v>1.5</v>
      </c>
      <c r="I7" s="27">
        <f t="shared" si="6"/>
        <v>0.47916666666666663</v>
      </c>
      <c r="J7" s="27">
        <f t="shared" si="4"/>
        <v>0.54166666666666663</v>
      </c>
      <c r="K7" s="22"/>
      <c r="L7" s="4"/>
      <c r="M7" s="39">
        <v>0.5</v>
      </c>
      <c r="N7" s="45">
        <v>2310094</v>
      </c>
      <c r="O7" s="41">
        <v>10</v>
      </c>
      <c r="P7" s="42">
        <v>10</v>
      </c>
      <c r="Q7" s="42">
        <f t="shared" si="0"/>
        <v>10</v>
      </c>
      <c r="R7" s="42" t="str">
        <f t="shared" si="5"/>
        <v/>
      </c>
      <c r="S7" s="14"/>
    </row>
    <row r="8" spans="1:19" ht="30" customHeight="1" x14ac:dyDescent="0.25">
      <c r="A8" s="46" t="s">
        <v>21</v>
      </c>
      <c r="B8" s="38" t="s">
        <v>26</v>
      </c>
      <c r="C8" s="38" t="s">
        <v>20</v>
      </c>
      <c r="D8" s="38">
        <v>2309205</v>
      </c>
      <c r="E8" s="38">
        <v>6</v>
      </c>
      <c r="F8" s="38">
        <v>62</v>
      </c>
      <c r="G8" s="45">
        <f t="shared" si="2"/>
        <v>3.7199999999999998</v>
      </c>
      <c r="H8" s="45">
        <f t="shared" si="3"/>
        <v>1.8599999999999999</v>
      </c>
      <c r="I8" s="27">
        <f t="shared" si="6"/>
        <v>0.54166666666666663</v>
      </c>
      <c r="J8" s="27">
        <f t="shared" si="4"/>
        <v>0.61916666666666664</v>
      </c>
      <c r="K8" s="22"/>
      <c r="L8" s="4"/>
      <c r="M8" s="39">
        <v>0.58333333333333304</v>
      </c>
      <c r="N8" s="45">
        <v>2310094</v>
      </c>
      <c r="O8" s="41">
        <v>10</v>
      </c>
      <c r="P8" s="42">
        <v>10</v>
      </c>
      <c r="Q8" s="42">
        <f t="shared" si="0"/>
        <v>10</v>
      </c>
      <c r="R8" s="42" t="str">
        <f t="shared" si="5"/>
        <v/>
      </c>
      <c r="S8" s="14"/>
    </row>
    <row r="9" spans="1:19" ht="30" customHeight="1" x14ac:dyDescent="0.25">
      <c r="A9" s="46"/>
      <c r="B9" s="45"/>
      <c r="C9" s="38"/>
      <c r="D9" s="45"/>
      <c r="E9" s="45"/>
      <c r="F9" s="45"/>
      <c r="G9" s="45">
        <f t="shared" si="2"/>
        <v>0</v>
      </c>
      <c r="H9" s="45">
        <f t="shared" si="3"/>
        <v>0</v>
      </c>
      <c r="I9" s="27">
        <f t="shared" si="6"/>
        <v>0.61916666666666664</v>
      </c>
      <c r="J9" s="27">
        <f t="shared" si="4"/>
        <v>0.61916666666666664</v>
      </c>
      <c r="K9" s="22"/>
      <c r="L9" s="4"/>
      <c r="M9" s="39">
        <v>0.625</v>
      </c>
      <c r="N9" s="40">
        <f t="shared" ref="N9:N13" si="7">B10</f>
        <v>0</v>
      </c>
      <c r="O9" s="41"/>
      <c r="P9" s="42"/>
      <c r="Q9" s="42">
        <f t="shared" si="0"/>
        <v>0</v>
      </c>
      <c r="R9" s="42" t="str">
        <f t="shared" si="5"/>
        <v/>
      </c>
      <c r="S9" s="14"/>
    </row>
    <row r="10" spans="1:19" ht="30" customHeight="1" x14ac:dyDescent="0.25">
      <c r="A10" s="44"/>
      <c r="B10" s="45"/>
      <c r="C10" s="45"/>
      <c r="D10" s="45"/>
      <c r="E10" s="45"/>
      <c r="F10" s="45"/>
      <c r="G10" s="45">
        <f t="shared" ref="G10" si="8">F10/100*E10</f>
        <v>0</v>
      </c>
      <c r="H10" s="45">
        <f t="shared" ref="H10" si="9">G10/G$2</f>
        <v>0</v>
      </c>
      <c r="I10" s="27">
        <v>0.59027777777777801</v>
      </c>
      <c r="J10" s="27">
        <f t="shared" ref="J10" si="10">I10+H10/24</f>
        <v>0.59027777777777801</v>
      </c>
      <c r="K10" s="23"/>
      <c r="L10" s="4"/>
      <c r="M10" s="39">
        <v>0.66666666666666696</v>
      </c>
      <c r="N10" s="40">
        <f t="shared" si="7"/>
        <v>0</v>
      </c>
      <c r="O10" s="41"/>
      <c r="P10" s="42"/>
      <c r="Q10" s="42">
        <f t="shared" si="0"/>
        <v>0</v>
      </c>
      <c r="R10" s="42" t="str">
        <f t="shared" si="5"/>
        <v/>
      </c>
      <c r="S10" s="14"/>
    </row>
    <row r="11" spans="1:19" ht="30" customHeight="1" x14ac:dyDescent="0.25">
      <c r="A11" s="46"/>
      <c r="B11" s="38"/>
      <c r="C11" s="38"/>
      <c r="D11" s="38"/>
      <c r="E11" s="38"/>
      <c r="F11" s="38"/>
      <c r="G11" s="38"/>
      <c r="H11" s="45"/>
      <c r="I11" s="5"/>
      <c r="J11" s="5"/>
      <c r="K11" s="23"/>
      <c r="L11" s="4"/>
      <c r="M11" s="39">
        <v>0.70833333333333304</v>
      </c>
      <c r="N11" s="40" t="e">
        <f>#REF!</f>
        <v>#REF!</v>
      </c>
      <c r="O11" s="41"/>
      <c r="P11" s="42"/>
      <c r="Q11" s="42">
        <f t="shared" si="0"/>
        <v>0</v>
      </c>
      <c r="R11" s="42" t="str">
        <f t="shared" si="5"/>
        <v/>
      </c>
      <c r="S11" s="14"/>
    </row>
    <row r="12" spans="1:19" ht="30" customHeight="1" thickBot="1" x14ac:dyDescent="0.3">
      <c r="A12" s="47"/>
      <c r="B12" s="48"/>
      <c r="C12" s="48"/>
      <c r="D12" s="48"/>
      <c r="E12" s="48"/>
      <c r="F12" s="48"/>
      <c r="G12" s="48">
        <f>SUM(G4:G11)</f>
        <v>13.719999999999999</v>
      </c>
      <c r="H12" s="48"/>
      <c r="I12" s="24" t="str">
        <f>IF(H12="","",#REF!)</f>
        <v/>
      </c>
      <c r="J12" s="25"/>
      <c r="K12" s="26"/>
      <c r="M12" s="40"/>
      <c r="N12" s="40">
        <f t="shared" si="7"/>
        <v>0</v>
      </c>
      <c r="O12" s="41">
        <f t="shared" ref="O12:O13" si="11">E13</f>
        <v>0</v>
      </c>
      <c r="P12" s="42"/>
      <c r="Q12" s="42">
        <f t="shared" si="0"/>
        <v>0</v>
      </c>
      <c r="R12" s="42" t="str">
        <f t="shared" si="5"/>
        <v/>
      </c>
    </row>
    <row r="13" spans="1:19" ht="30" customHeight="1" x14ac:dyDescent="0.35">
      <c r="G13" s="1" t="s">
        <v>2</v>
      </c>
      <c r="M13" s="40"/>
      <c r="N13" s="40">
        <f t="shared" si="7"/>
        <v>0</v>
      </c>
      <c r="O13" s="41">
        <f t="shared" si="11"/>
        <v>0</v>
      </c>
      <c r="P13" s="43"/>
      <c r="Q13" s="42"/>
      <c r="R13" s="42" t="str">
        <f t="shared" si="5"/>
        <v/>
      </c>
    </row>
    <row r="17" spans="12:17" x14ac:dyDescent="0.25">
      <c r="L17" s="50" t="s">
        <v>17</v>
      </c>
      <c r="M17" s="51"/>
      <c r="N17" s="51"/>
      <c r="O17" s="51"/>
      <c r="P17" s="51"/>
      <c r="Q17" s="51"/>
    </row>
    <row r="18" spans="12:17" x14ac:dyDescent="0.25">
      <c r="L18" s="51"/>
      <c r="M18" s="51"/>
      <c r="N18" s="51"/>
      <c r="O18" s="51"/>
      <c r="P18" s="51"/>
      <c r="Q18" s="51"/>
    </row>
    <row r="19" spans="12:17" x14ac:dyDescent="0.25">
      <c r="L19" s="51"/>
      <c r="M19" s="51"/>
      <c r="N19" s="51"/>
      <c r="O19" s="51"/>
      <c r="P19" s="51"/>
      <c r="Q19" s="51"/>
    </row>
    <row r="20" spans="12:17" x14ac:dyDescent="0.25">
      <c r="L20" s="51"/>
      <c r="M20" s="51"/>
      <c r="N20" s="51"/>
      <c r="O20" s="51"/>
      <c r="P20" s="51"/>
      <c r="Q20" s="51"/>
    </row>
    <row r="21" spans="12:17" x14ac:dyDescent="0.25">
      <c r="L21" s="51"/>
      <c r="M21" s="51"/>
      <c r="N21" s="51"/>
      <c r="O21" s="51"/>
      <c r="P21" s="51"/>
      <c r="Q21" s="51"/>
    </row>
    <row r="22" spans="12:17" x14ac:dyDescent="0.25">
      <c r="L22" s="51"/>
      <c r="M22" s="51"/>
      <c r="N22" s="51"/>
      <c r="O22" s="51"/>
      <c r="P22" s="51"/>
      <c r="Q22" s="51"/>
    </row>
    <row r="23" spans="12:17" x14ac:dyDescent="0.25">
      <c r="L23" s="51"/>
      <c r="M23" s="51"/>
      <c r="N23" s="51"/>
      <c r="O23" s="51"/>
      <c r="P23" s="51"/>
      <c r="Q23" s="51"/>
    </row>
    <row r="24" spans="12:17" x14ac:dyDescent="0.25">
      <c r="L24" s="51"/>
      <c r="M24" s="51"/>
      <c r="N24" s="51"/>
      <c r="O24" s="51"/>
      <c r="P24" s="51"/>
      <c r="Q24" s="51"/>
    </row>
    <row r="25" spans="12:17" x14ac:dyDescent="0.25">
      <c r="L25" s="51"/>
      <c r="M25" s="51"/>
      <c r="N25" s="51"/>
      <c r="O25" s="51"/>
      <c r="P25" s="51"/>
      <c r="Q25" s="51"/>
    </row>
    <row r="26" spans="12:17" x14ac:dyDescent="0.25">
      <c r="L26" s="51"/>
      <c r="M26" s="51"/>
      <c r="N26" s="51"/>
      <c r="O26" s="51"/>
      <c r="P26" s="51"/>
      <c r="Q26" s="51"/>
    </row>
    <row r="27" spans="12:17" x14ac:dyDescent="0.25">
      <c r="L27" s="51"/>
      <c r="M27" s="51"/>
      <c r="N27" s="51"/>
      <c r="O27" s="51"/>
      <c r="P27" s="51"/>
      <c r="Q27" s="51"/>
    </row>
  </sheetData>
  <protectedRanges>
    <protectedRange sqref="G2 P3:P13" name="Plage1"/>
  </protectedRanges>
  <dataConsolidate/>
  <mergeCells count="1">
    <mergeCell ref="L17:Q27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2019-05-26T11:55:54Z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