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bookViews>
    <workbookView xWindow="0" yWindow="0" windowWidth="20490" windowHeight="7755" activeTab="1"/>
  </bookViews>
  <sheets>
    <sheet name="oct." sheetId="1" r:id="rId1"/>
    <sheet name="nov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I5" i="2"/>
  <c r="N8" i="2"/>
  <c r="N9" i="2"/>
  <c r="M9" i="2" s="1"/>
  <c r="N10" i="2"/>
  <c r="N16" i="2"/>
  <c r="N17" i="2"/>
  <c r="M17" i="2" s="1"/>
  <c r="N18" i="2"/>
  <c r="N19" i="2"/>
  <c r="N20" i="2"/>
  <c r="N21" i="2"/>
  <c r="M21" i="2" s="1"/>
  <c r="N23" i="2"/>
  <c r="N24" i="2"/>
  <c r="N25" i="2"/>
  <c r="M25" i="2" s="1"/>
  <c r="N26" i="2"/>
  <c r="N27" i="2"/>
  <c r="N28" i="2"/>
  <c r="N29" i="2"/>
  <c r="M29" i="2" s="1"/>
  <c r="N30" i="2"/>
  <c r="N31" i="2"/>
  <c r="N32" i="2"/>
  <c r="N33" i="2"/>
  <c r="M33" i="2" s="1"/>
  <c r="N34" i="2"/>
  <c r="N35" i="2"/>
  <c r="M8" i="2"/>
  <c r="M10" i="2"/>
  <c r="M16" i="2"/>
  <c r="M18" i="2"/>
  <c r="M19" i="2"/>
  <c r="M20" i="2"/>
  <c r="M23" i="2"/>
  <c r="M24" i="2"/>
  <c r="M26" i="2"/>
  <c r="M27" i="2"/>
  <c r="M28" i="2"/>
  <c r="M30" i="2"/>
  <c r="M31" i="2"/>
  <c r="M32" i="2"/>
  <c r="M34" i="2"/>
  <c r="M35" i="2"/>
  <c r="L49" i="2" l="1"/>
  <c r="L47" i="2"/>
  <c r="L45" i="2"/>
  <c r="K49" i="2"/>
  <c r="K47" i="2"/>
  <c r="K45" i="2"/>
  <c r="I35" i="2" l="1"/>
  <c r="H35" i="2"/>
  <c r="L35" i="2" s="1"/>
  <c r="I34" i="2"/>
  <c r="H34" i="2"/>
  <c r="I33" i="2"/>
  <c r="H33" i="2"/>
  <c r="L33" i="2" s="1"/>
  <c r="I32" i="2"/>
  <c r="H32" i="2"/>
  <c r="L31" i="2"/>
  <c r="K31" i="2"/>
  <c r="I31" i="2"/>
  <c r="H31" i="2"/>
  <c r="I30" i="2"/>
  <c r="H30" i="2"/>
  <c r="L30" i="2" s="1"/>
  <c r="I29" i="2"/>
  <c r="H29" i="2"/>
  <c r="L29" i="2" s="1"/>
  <c r="K29" i="2" s="1"/>
  <c r="I28" i="2"/>
  <c r="H28" i="2"/>
  <c r="L28" i="2" s="1"/>
  <c r="I27" i="2"/>
  <c r="H27" i="2"/>
  <c r="I26" i="2"/>
  <c r="H26" i="2"/>
  <c r="L26" i="2" s="1"/>
  <c r="I25" i="2"/>
  <c r="H25" i="2"/>
  <c r="I24" i="2"/>
  <c r="L24" i="2" s="1"/>
  <c r="K24" i="2" s="1"/>
  <c r="H24" i="2"/>
  <c r="I23" i="2"/>
  <c r="H23" i="2"/>
  <c r="L23" i="2" s="1"/>
  <c r="I22" i="2"/>
  <c r="H22" i="2"/>
  <c r="N22" i="2" s="1"/>
  <c r="I21" i="2"/>
  <c r="H21" i="2"/>
  <c r="L21" i="2" s="1"/>
  <c r="K21" i="2" s="1"/>
  <c r="L20" i="2"/>
  <c r="K20" i="2" s="1"/>
  <c r="I20" i="2"/>
  <c r="H20" i="2"/>
  <c r="L19" i="2"/>
  <c r="I19" i="2"/>
  <c r="H19" i="2"/>
  <c r="I18" i="2"/>
  <c r="H18" i="2"/>
  <c r="L18" i="2" s="1"/>
  <c r="I17" i="2"/>
  <c r="H17" i="2"/>
  <c r="L17" i="2" s="1"/>
  <c r="I16" i="2"/>
  <c r="L16" i="2" s="1"/>
  <c r="H16" i="2"/>
  <c r="V15" i="2"/>
  <c r="I15" i="2"/>
  <c r="H15" i="2"/>
  <c r="N15" i="2" s="1"/>
  <c r="M15" i="2" s="1"/>
  <c r="V14" i="2"/>
  <c r="I14" i="2"/>
  <c r="H14" i="2"/>
  <c r="N14" i="2" s="1"/>
  <c r="M14" i="2" s="1"/>
  <c r="V13" i="2"/>
  <c r="I13" i="2"/>
  <c r="H13" i="2"/>
  <c r="V12" i="2"/>
  <c r="I12" i="2"/>
  <c r="H12" i="2"/>
  <c r="N12" i="2" s="1"/>
  <c r="M12" i="2" s="1"/>
  <c r="V11" i="2"/>
  <c r="I11" i="2"/>
  <c r="H11" i="2"/>
  <c r="N11" i="2" s="1"/>
  <c r="I10" i="2"/>
  <c r="H10" i="2"/>
  <c r="I9" i="2"/>
  <c r="H9" i="2"/>
  <c r="L9" i="2" s="1"/>
  <c r="K9" i="2" s="1"/>
  <c r="V8" i="2"/>
  <c r="I8" i="2"/>
  <c r="H8" i="2"/>
  <c r="V7" i="2"/>
  <c r="I7" i="2"/>
  <c r="H7" i="2"/>
  <c r="N7" i="2" s="1"/>
  <c r="M7" i="2" s="1"/>
  <c r="V6" i="2"/>
  <c r="V10" i="2" s="1"/>
  <c r="I6" i="2"/>
  <c r="L6" i="2" s="1"/>
  <c r="H6" i="2"/>
  <c r="N6" i="2" s="1"/>
  <c r="M6" i="2" s="1"/>
  <c r="V5" i="2"/>
  <c r="N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A16" i="2" s="1"/>
  <c r="J2" i="2"/>
  <c r="K2" i="2" s="1"/>
  <c r="I35" i="1"/>
  <c r="H35" i="1"/>
  <c r="I34" i="1"/>
  <c r="H34" i="1"/>
  <c r="I33" i="1"/>
  <c r="H33" i="1"/>
  <c r="L33" i="1" s="1"/>
  <c r="I32" i="1"/>
  <c r="H32" i="1"/>
  <c r="L32" i="1" s="1"/>
  <c r="I31" i="1"/>
  <c r="H31" i="1"/>
  <c r="L31" i="1" s="1"/>
  <c r="I30" i="1"/>
  <c r="H30" i="1"/>
  <c r="L30" i="1" s="1"/>
  <c r="I29" i="1"/>
  <c r="H29" i="1"/>
  <c r="L29" i="1" s="1"/>
  <c r="I28" i="1"/>
  <c r="H28" i="1"/>
  <c r="L28" i="1" s="1"/>
  <c r="I27" i="1"/>
  <c r="H27" i="1"/>
  <c r="L27" i="1" s="1"/>
  <c r="I26" i="1"/>
  <c r="H26" i="1"/>
  <c r="L26" i="1" s="1"/>
  <c r="I25" i="1"/>
  <c r="H25" i="1"/>
  <c r="L25" i="1" s="1"/>
  <c r="I24" i="1"/>
  <c r="H24" i="1"/>
  <c r="L24" i="1" s="1"/>
  <c r="I23" i="1"/>
  <c r="H23" i="1"/>
  <c r="L23" i="1" s="1"/>
  <c r="I22" i="1"/>
  <c r="H22" i="1"/>
  <c r="L22" i="1" s="1"/>
  <c r="I21" i="1"/>
  <c r="H21" i="1"/>
  <c r="L21" i="1" s="1"/>
  <c r="I20" i="1"/>
  <c r="H20" i="1"/>
  <c r="L20" i="1" s="1"/>
  <c r="I19" i="1"/>
  <c r="H19" i="1"/>
  <c r="L19" i="1" s="1"/>
  <c r="I18" i="1"/>
  <c r="H18" i="1"/>
  <c r="L18" i="1" s="1"/>
  <c r="I17" i="1"/>
  <c r="H17" i="1"/>
  <c r="L17" i="1" s="1"/>
  <c r="I16" i="1"/>
  <c r="H16" i="1"/>
  <c r="L16" i="1" s="1"/>
  <c r="T15" i="1"/>
  <c r="I15" i="1"/>
  <c r="H15" i="1"/>
  <c r="L15" i="1" s="1"/>
  <c r="T14" i="1"/>
  <c r="I14" i="1"/>
  <c r="H14" i="1"/>
  <c r="L14" i="1" s="1"/>
  <c r="T13" i="1"/>
  <c r="I13" i="1"/>
  <c r="H13" i="1"/>
  <c r="L13" i="1" s="1"/>
  <c r="T12" i="1"/>
  <c r="I12" i="1"/>
  <c r="H12" i="1"/>
  <c r="L12" i="1" s="1"/>
  <c r="T11" i="1"/>
  <c r="I11" i="1"/>
  <c r="H11" i="1"/>
  <c r="L11" i="1" s="1"/>
  <c r="I10" i="1"/>
  <c r="H10" i="1"/>
  <c r="L10" i="1" s="1"/>
  <c r="I9" i="1"/>
  <c r="H9" i="1"/>
  <c r="L9" i="1" s="1"/>
  <c r="T8" i="1"/>
  <c r="K8" i="1"/>
  <c r="I8" i="1"/>
  <c r="H8" i="1"/>
  <c r="L8" i="1" s="1"/>
  <c r="T7" i="1"/>
  <c r="K7" i="1"/>
  <c r="I7" i="1"/>
  <c r="H7" i="1"/>
  <c r="L7" i="1" s="1"/>
  <c r="T6" i="1"/>
  <c r="T9" i="1" s="1"/>
  <c r="I6" i="1"/>
  <c r="H6" i="1"/>
  <c r="L6" i="1" s="1"/>
  <c r="K6" i="1" s="1"/>
  <c r="T5" i="1"/>
  <c r="I5" i="1"/>
  <c r="H5" i="1"/>
  <c r="L5" i="1" s="1"/>
  <c r="K5" i="1" s="1"/>
  <c r="B5" i="1"/>
  <c r="A5" i="1" s="1"/>
  <c r="J2" i="1"/>
  <c r="A39" i="1" s="1"/>
  <c r="L35" i="1" l="1"/>
  <c r="L34" i="1"/>
  <c r="M5" i="2"/>
  <c r="K39" i="2" s="1"/>
  <c r="L39" i="2"/>
  <c r="L13" i="2"/>
  <c r="K13" i="2" s="1"/>
  <c r="N13" i="2"/>
  <c r="M13" i="2" s="1"/>
  <c r="L11" i="2"/>
  <c r="K11" i="2" s="1"/>
  <c r="M11" i="2"/>
  <c r="M22" i="2"/>
  <c r="K43" i="2" s="1"/>
  <c r="L43" i="2"/>
  <c r="L15" i="2"/>
  <c r="K15" i="2" s="1"/>
  <c r="J15" i="2" s="1"/>
  <c r="L5" i="2"/>
  <c r="L10" i="2"/>
  <c r="K10" i="2" s="1"/>
  <c r="J10" i="2" s="1"/>
  <c r="J17" i="2"/>
  <c r="L14" i="2"/>
  <c r="K14" i="2" s="1"/>
  <c r="K33" i="2"/>
  <c r="J33" i="2" s="1"/>
  <c r="L7" i="2"/>
  <c r="K7" i="2" s="1"/>
  <c r="V9" i="2"/>
  <c r="L12" i="2"/>
  <c r="K12" i="2" s="1"/>
  <c r="K17" i="2"/>
  <c r="J20" i="2"/>
  <c r="L22" i="2"/>
  <c r="K22" i="2" s="1"/>
  <c r="J22" i="2" s="1"/>
  <c r="L27" i="2"/>
  <c r="L32" i="2"/>
  <c r="L34" i="2"/>
  <c r="J29" i="2"/>
  <c r="A5" i="2"/>
  <c r="L8" i="2"/>
  <c r="K8" i="2" s="1"/>
  <c r="J8" i="2" s="1"/>
  <c r="B6" i="1"/>
  <c r="A6" i="1" s="1"/>
  <c r="B49" i="2"/>
  <c r="B47" i="2"/>
  <c r="B45" i="2"/>
  <c r="B43" i="2"/>
  <c r="B41" i="2"/>
  <c r="B39" i="2"/>
  <c r="K6" i="2"/>
  <c r="J6" i="2" s="1"/>
  <c r="K30" i="2"/>
  <c r="J30" i="2" s="1"/>
  <c r="K27" i="2"/>
  <c r="J27" i="2" s="1"/>
  <c r="K16" i="2"/>
  <c r="J16" i="2"/>
  <c r="K18" i="2"/>
  <c r="J18" i="2"/>
  <c r="K26" i="2"/>
  <c r="J26" i="2" s="1"/>
  <c r="K28" i="2"/>
  <c r="J28" i="2" s="1"/>
  <c r="K23" i="2"/>
  <c r="J23" i="2" s="1"/>
  <c r="K32" i="2"/>
  <c r="J32" i="2"/>
  <c r="K34" i="2"/>
  <c r="J34" i="2"/>
  <c r="A7" i="2"/>
  <c r="A9" i="2"/>
  <c r="A11" i="2"/>
  <c r="A13" i="2"/>
  <c r="A15" i="2"/>
  <c r="B17" i="2"/>
  <c r="J35" i="2"/>
  <c r="J31" i="2"/>
  <c r="A39" i="2"/>
  <c r="A6" i="2"/>
  <c r="A8" i="2"/>
  <c r="A10" i="2"/>
  <c r="A12" i="2"/>
  <c r="A14" i="2"/>
  <c r="J21" i="2"/>
  <c r="J9" i="2"/>
  <c r="K19" i="2"/>
  <c r="J19" i="2" s="1"/>
  <c r="J24" i="2"/>
  <c r="L25" i="2"/>
  <c r="K35" i="2"/>
  <c r="A41" i="1"/>
  <c r="J7" i="1"/>
  <c r="J12" i="1"/>
  <c r="K12" i="1"/>
  <c r="K16" i="1"/>
  <c r="J16" i="1" s="1"/>
  <c r="K18" i="1"/>
  <c r="J18" i="1" s="1"/>
  <c r="K20" i="1"/>
  <c r="J20" i="1" s="1"/>
  <c r="K22" i="1"/>
  <c r="J22" i="1" s="1"/>
  <c r="K24" i="1"/>
  <c r="J24" i="1" s="1"/>
  <c r="K26" i="1"/>
  <c r="J26" i="1" s="1"/>
  <c r="K28" i="1"/>
  <c r="J28" i="1" s="1"/>
  <c r="K30" i="1"/>
  <c r="J30" i="1" s="1"/>
  <c r="K32" i="1"/>
  <c r="J32" i="1" s="1"/>
  <c r="K34" i="1"/>
  <c r="J34" i="1" s="1"/>
  <c r="J5" i="1"/>
  <c r="K14" i="1"/>
  <c r="J14" i="1" s="1"/>
  <c r="J19" i="1"/>
  <c r="K19" i="1"/>
  <c r="K23" i="1"/>
  <c r="J23" i="1" s="1"/>
  <c r="K25" i="1"/>
  <c r="J25" i="1" s="1"/>
  <c r="K27" i="1"/>
  <c r="J27" i="1" s="1"/>
  <c r="J31" i="1"/>
  <c r="K31" i="1"/>
  <c r="K33" i="1"/>
  <c r="J33" i="1" s="1"/>
  <c r="J10" i="1"/>
  <c r="K10" i="1"/>
  <c r="J8" i="1"/>
  <c r="J9" i="1"/>
  <c r="K9" i="1"/>
  <c r="K11" i="1"/>
  <c r="J11" i="1" s="1"/>
  <c r="J15" i="1"/>
  <c r="K15" i="1"/>
  <c r="K35" i="1"/>
  <c r="J35" i="1" s="1"/>
  <c r="K17" i="1"/>
  <c r="J17" i="1" s="1"/>
  <c r="K21" i="1"/>
  <c r="J21" i="1"/>
  <c r="K29" i="1"/>
  <c r="J29" i="1" s="1"/>
  <c r="J6" i="1"/>
  <c r="B7" i="1"/>
  <c r="J13" i="1"/>
  <c r="K13" i="1"/>
  <c r="K2" i="1"/>
  <c r="T10" i="1"/>
  <c r="J11" i="2" l="1"/>
  <c r="K5" i="2"/>
  <c r="J13" i="2"/>
  <c r="K41" i="2"/>
  <c r="K51" i="2" s="1"/>
  <c r="L41" i="2"/>
  <c r="J5" i="2"/>
  <c r="J14" i="2"/>
  <c r="J12" i="2"/>
  <c r="J7" i="2"/>
  <c r="A41" i="2"/>
  <c r="A17" i="2"/>
  <c r="B18" i="2"/>
  <c r="K25" i="2"/>
  <c r="J25" i="2"/>
  <c r="A7" i="1"/>
  <c r="B8" i="1"/>
  <c r="A43" i="1"/>
  <c r="B49" i="1"/>
  <c r="B47" i="1"/>
  <c r="B45" i="1"/>
  <c r="B43" i="1"/>
  <c r="B41" i="1"/>
  <c r="B39" i="1"/>
  <c r="L51" i="2" l="1"/>
  <c r="A18" i="2"/>
  <c r="B19" i="2"/>
  <c r="A43" i="2"/>
  <c r="A45" i="1"/>
  <c r="A8" i="1"/>
  <c r="B9" i="1"/>
  <c r="A45" i="2" l="1"/>
  <c r="B20" i="2"/>
  <c r="A19" i="2"/>
  <c r="A47" i="1"/>
  <c r="A9" i="1"/>
  <c r="B10" i="1"/>
  <c r="B21" i="2" l="1"/>
  <c r="A20" i="2"/>
  <c r="A47" i="2"/>
  <c r="A49" i="1"/>
  <c r="A10" i="1"/>
  <c r="B11" i="1"/>
  <c r="A49" i="2" l="1"/>
  <c r="A21" i="2"/>
  <c r="B22" i="2"/>
  <c r="A11" i="1"/>
  <c r="B12" i="1"/>
  <c r="B23" i="2" l="1"/>
  <c r="A22" i="2"/>
  <c r="A12" i="1"/>
  <c r="B13" i="1"/>
  <c r="B24" i="2" l="1"/>
  <c r="A23" i="2"/>
  <c r="A13" i="1"/>
  <c r="B14" i="1"/>
  <c r="B25" i="2" l="1"/>
  <c r="A24" i="2"/>
  <c r="A14" i="1"/>
  <c r="B15" i="1"/>
  <c r="A25" i="2" l="1"/>
  <c r="B26" i="2"/>
  <c r="A15" i="1"/>
  <c r="B16" i="1"/>
  <c r="A26" i="2" l="1"/>
  <c r="B27" i="2"/>
  <c r="B17" i="1"/>
  <c r="A16" i="1"/>
  <c r="B28" i="2" l="1"/>
  <c r="A27" i="2"/>
  <c r="A17" i="1"/>
  <c r="B18" i="1"/>
  <c r="A28" i="2" l="1"/>
  <c r="B29" i="2"/>
  <c r="B19" i="1"/>
  <c r="A18" i="1"/>
  <c r="B30" i="2" l="1"/>
  <c r="A29" i="2"/>
  <c r="B20" i="1"/>
  <c r="A19" i="1"/>
  <c r="A30" i="2" l="1"/>
  <c r="B31" i="2"/>
  <c r="B21" i="1"/>
  <c r="A20" i="1"/>
  <c r="B32" i="2" l="1"/>
  <c r="A31" i="2"/>
  <c r="A21" i="1"/>
  <c r="B22" i="1"/>
  <c r="A32" i="2" l="1"/>
  <c r="B33" i="2"/>
  <c r="B23" i="1"/>
  <c r="A22" i="1"/>
  <c r="A33" i="2" l="1"/>
  <c r="B34" i="2"/>
  <c r="B24" i="1"/>
  <c r="A23" i="1"/>
  <c r="A34" i="2" l="1"/>
  <c r="B35" i="2"/>
  <c r="A35" i="2" s="1"/>
  <c r="B25" i="1"/>
  <c r="A24" i="1"/>
  <c r="H39" i="2" l="1"/>
  <c r="F39" i="2"/>
  <c r="G39" i="2"/>
  <c r="H41" i="2"/>
  <c r="E39" i="2"/>
  <c r="E41" i="2"/>
  <c r="E42" i="2" s="1"/>
  <c r="F41" i="2"/>
  <c r="F42" i="2" s="1"/>
  <c r="G41" i="2"/>
  <c r="G42" i="2" s="1"/>
  <c r="D39" i="2"/>
  <c r="D41" i="2"/>
  <c r="D42" i="2" s="1"/>
  <c r="G43" i="2"/>
  <c r="G44" i="2" s="1"/>
  <c r="D43" i="2"/>
  <c r="D44" i="2" s="1"/>
  <c r="F43" i="2"/>
  <c r="F44" i="2" s="1"/>
  <c r="E43" i="2"/>
  <c r="E44" i="2" s="1"/>
  <c r="G45" i="2"/>
  <c r="G46" i="2" s="1"/>
  <c r="H45" i="2"/>
  <c r="F45" i="2"/>
  <c r="F46" i="2" s="1"/>
  <c r="D45" i="2"/>
  <c r="D46" i="2" s="1"/>
  <c r="H43" i="2"/>
  <c r="H47" i="2"/>
  <c r="F47" i="2"/>
  <c r="F48" i="2" s="1"/>
  <c r="G47" i="2"/>
  <c r="G48" i="2" s="1"/>
  <c r="E47" i="2"/>
  <c r="E48" i="2" s="1"/>
  <c r="D47" i="2"/>
  <c r="D48" i="2" s="1"/>
  <c r="E45" i="2"/>
  <c r="E46" i="2" s="1"/>
  <c r="G49" i="2"/>
  <c r="G50" i="2" s="1"/>
  <c r="H49" i="2"/>
  <c r="F49" i="2"/>
  <c r="F50" i="2" s="1"/>
  <c r="D49" i="2"/>
  <c r="D50" i="2" s="1"/>
  <c r="E49" i="2"/>
  <c r="E50" i="2" s="1"/>
  <c r="B26" i="1"/>
  <c r="A25" i="1"/>
  <c r="H48" i="2" l="1"/>
  <c r="J47" i="2"/>
  <c r="J48" i="2" s="1"/>
  <c r="I47" i="2"/>
  <c r="I48" i="2" s="1"/>
  <c r="H50" i="2"/>
  <c r="J49" i="2"/>
  <c r="J50" i="2" s="1"/>
  <c r="I49" i="2"/>
  <c r="I50" i="2" s="1"/>
  <c r="H44" i="2"/>
  <c r="J43" i="2"/>
  <c r="J44" i="2" s="1"/>
  <c r="I43" i="2"/>
  <c r="I44" i="2" s="1"/>
  <c r="G51" i="2"/>
  <c r="G40" i="2"/>
  <c r="G52" i="2" s="1"/>
  <c r="F51" i="2"/>
  <c r="F40" i="2"/>
  <c r="F52" i="2" s="1"/>
  <c r="H46" i="2"/>
  <c r="J45" i="2"/>
  <c r="J46" i="2" s="1"/>
  <c r="I45" i="2"/>
  <c r="I46" i="2" s="1"/>
  <c r="H42" i="2"/>
  <c r="J41" i="2"/>
  <c r="J42" i="2" s="1"/>
  <c r="I41" i="2"/>
  <c r="I42" i="2" s="1"/>
  <c r="D40" i="2"/>
  <c r="D52" i="2" s="1"/>
  <c r="D51" i="2"/>
  <c r="E51" i="2"/>
  <c r="E40" i="2"/>
  <c r="E52" i="2" s="1"/>
  <c r="H40" i="2"/>
  <c r="H51" i="2"/>
  <c r="J39" i="2"/>
  <c r="I39" i="2"/>
  <c r="B27" i="1"/>
  <c r="A26" i="1"/>
  <c r="H52" i="2" l="1"/>
  <c r="I51" i="2"/>
  <c r="I40" i="2"/>
  <c r="I52" i="2" s="1"/>
  <c r="J51" i="2"/>
  <c r="J40" i="2"/>
  <c r="J52" i="2" s="1"/>
  <c r="B28" i="1"/>
  <c r="A27" i="1"/>
  <c r="B29" i="1" l="1"/>
  <c r="A28" i="1"/>
  <c r="B30" i="1" l="1"/>
  <c r="A29" i="1"/>
  <c r="B31" i="1" l="1"/>
  <c r="A30" i="1"/>
  <c r="B32" i="1" l="1"/>
  <c r="A31" i="1"/>
  <c r="B33" i="1" l="1"/>
  <c r="A32" i="1"/>
  <c r="B34" i="1" l="1"/>
  <c r="A33" i="1"/>
  <c r="B35" i="1" l="1"/>
  <c r="A35" i="1" s="1"/>
  <c r="A34" i="1"/>
  <c r="G43" i="1" l="1"/>
  <c r="G44" i="1" s="1"/>
  <c r="F41" i="1"/>
  <c r="F42" i="1" s="1"/>
  <c r="E39" i="1"/>
  <c r="F39" i="1"/>
  <c r="G41" i="1"/>
  <c r="G42" i="1" s="1"/>
  <c r="H39" i="1"/>
  <c r="G39" i="1"/>
  <c r="D39" i="1"/>
  <c r="D41" i="1"/>
  <c r="D42" i="1" s="1"/>
  <c r="H43" i="1"/>
  <c r="H41" i="1"/>
  <c r="F43" i="1"/>
  <c r="F44" i="1" s="1"/>
  <c r="G45" i="1"/>
  <c r="G46" i="1" s="1"/>
  <c r="D43" i="1"/>
  <c r="D44" i="1" s="1"/>
  <c r="E43" i="1"/>
  <c r="E44" i="1" s="1"/>
  <c r="E41" i="1"/>
  <c r="E42" i="1" s="1"/>
  <c r="E45" i="1"/>
  <c r="E46" i="1" s="1"/>
  <c r="H45" i="1"/>
  <c r="F45" i="1"/>
  <c r="F46" i="1" s="1"/>
  <c r="D45" i="1"/>
  <c r="D46" i="1" s="1"/>
  <c r="D47" i="1"/>
  <c r="D48" i="1" s="1"/>
  <c r="F47" i="1"/>
  <c r="F48" i="1" s="1"/>
  <c r="E47" i="1"/>
  <c r="E48" i="1" s="1"/>
  <c r="G47" i="1"/>
  <c r="G48" i="1" s="1"/>
  <c r="F49" i="1"/>
  <c r="F50" i="1" s="1"/>
  <c r="H49" i="1"/>
  <c r="E49" i="1"/>
  <c r="E50" i="1" s="1"/>
  <c r="H47" i="1"/>
  <c r="G49" i="1"/>
  <c r="G50" i="1" s="1"/>
  <c r="D49" i="1"/>
  <c r="D50" i="1" s="1"/>
  <c r="H48" i="1" l="1"/>
  <c r="J47" i="1"/>
  <c r="J48" i="1" s="1"/>
  <c r="I47" i="1"/>
  <c r="I48" i="1" s="1"/>
  <c r="D40" i="1"/>
  <c r="D52" i="1" s="1"/>
  <c r="D51" i="1"/>
  <c r="F40" i="1"/>
  <c r="F52" i="1" s="1"/>
  <c r="F51" i="1"/>
  <c r="H42" i="1"/>
  <c r="J41" i="1"/>
  <c r="J42" i="1" s="1"/>
  <c r="I41" i="1"/>
  <c r="I42" i="1" s="1"/>
  <c r="G40" i="1"/>
  <c r="G52" i="1" s="1"/>
  <c r="G51" i="1"/>
  <c r="E51" i="1"/>
  <c r="E40" i="1"/>
  <c r="E52" i="1" s="1"/>
  <c r="H50" i="1"/>
  <c r="J49" i="1"/>
  <c r="J50" i="1" s="1"/>
  <c r="I49" i="1"/>
  <c r="I50" i="1" s="1"/>
  <c r="H46" i="1"/>
  <c r="J45" i="1"/>
  <c r="J46" i="1" s="1"/>
  <c r="I45" i="1"/>
  <c r="I46" i="1" s="1"/>
  <c r="H44" i="1"/>
  <c r="J43" i="1"/>
  <c r="J44" i="1" s="1"/>
  <c r="I43" i="1"/>
  <c r="I44" i="1" s="1"/>
  <c r="H40" i="1"/>
  <c r="H51" i="1"/>
  <c r="J39" i="1"/>
  <c r="I39" i="1"/>
  <c r="H52" i="1" l="1"/>
  <c r="I51" i="1"/>
  <c r="I40" i="1"/>
  <c r="I52" i="1" s="1"/>
  <c r="J40" i="1"/>
  <c r="J52" i="1" s="1"/>
  <c r="J51" i="1"/>
</calcChain>
</file>

<file path=xl/sharedStrings.xml><?xml version="1.0" encoding="utf-8"?>
<sst xmlns="http://schemas.openxmlformats.org/spreadsheetml/2006/main" count="109" uniqueCount="45">
  <si>
    <t>N° Sem</t>
  </si>
  <si>
    <t>Date</t>
  </si>
  <si>
    <t>Etat</t>
  </si>
  <si>
    <t>Heure Arrivé</t>
  </si>
  <si>
    <t>Heure Départ</t>
  </si>
  <si>
    <t>Pause</t>
  </si>
  <si>
    <t>Repas</t>
  </si>
  <si>
    <t>Heures   jour</t>
  </si>
  <si>
    <t>heures    nuit</t>
  </si>
  <si>
    <t>Heures normale</t>
  </si>
  <si>
    <t>Heures   sup.</t>
  </si>
  <si>
    <t>Total heures</t>
  </si>
  <si>
    <t>H. nuit</t>
  </si>
  <si>
    <t>Sem. jour</t>
  </si>
  <si>
    <t>Présent</t>
  </si>
  <si>
    <t>Sem. nuit</t>
  </si>
  <si>
    <t>Absent</t>
  </si>
  <si>
    <t>Maladie</t>
  </si>
  <si>
    <t>pause</t>
  </si>
  <si>
    <t>Repos</t>
  </si>
  <si>
    <t>repas</t>
  </si>
  <si>
    <t>CP</t>
  </si>
  <si>
    <t>Modulation</t>
  </si>
  <si>
    <t>Férié</t>
  </si>
  <si>
    <t>CP s/solde</t>
  </si>
  <si>
    <t>Acc. travail</t>
  </si>
  <si>
    <t>RTT</t>
  </si>
  <si>
    <t>Heures jour</t>
  </si>
  <si>
    <t>Heures nuit</t>
  </si>
  <si>
    <t>Heures normales</t>
  </si>
  <si>
    <t>Heures  sup.</t>
  </si>
  <si>
    <t>Total Heures</t>
  </si>
  <si>
    <t>Heures sup. 25%</t>
  </si>
  <si>
    <t>Heures sup. 50%</t>
  </si>
  <si>
    <t>Heures Dimanche</t>
  </si>
  <si>
    <t>Heures férié</t>
  </si>
  <si>
    <t>H. minutes</t>
  </si>
  <si>
    <t>H. décimales</t>
  </si>
  <si>
    <t>H.minutes</t>
  </si>
  <si>
    <t>Total</t>
  </si>
  <si>
    <t>octobre</t>
  </si>
  <si>
    <t>novembre</t>
  </si>
  <si>
    <t>Heures nuit dimanche</t>
  </si>
  <si>
    <t>Heures nuit fériés</t>
  </si>
  <si>
    <t>report des heures du mois précédent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</si>
</sst>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[h]:mm"/>
    <numFmt numFmtId="166" formatCode="h:mm;@"/>
    <numFmt numFmtId="167" formatCode="[hh]:mm"/>
    <numFmt numFmtId="168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.5"/>
      <color indexed="8"/>
      <name val="Calibri"/>
      <family val="2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4" fontId="2" fillId="3" borderId="3" xfId="2" applyNumberFormat="1" applyFont="1" applyBorder="1" applyAlignment="1" applyProtection="1">
      <alignment horizontal="center" vertical="center" wrapText="1"/>
      <protection locked="0"/>
    </xf>
    <xf numFmtId="0" fontId="2" fillId="3" borderId="1" xfId="2" applyNumberFormat="1" applyFont="1" applyBorder="1" applyAlignment="1" applyProtection="1">
      <alignment horizontal="center" vertical="center" wrapText="1"/>
      <protection locked="0"/>
    </xf>
    <xf numFmtId="0" fontId="2" fillId="3" borderId="1" xfId="2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0" fontId="6" fillId="6" borderId="5" xfId="0" applyNumberFormat="1" applyFont="1" applyFill="1" applyBorder="1" applyAlignment="1" applyProtection="1">
      <alignment horizontal="center" vertical="center"/>
    </xf>
    <xf numFmtId="165" fontId="6" fillId="6" borderId="6" xfId="0" applyNumberFormat="1" applyFont="1" applyFill="1" applyBorder="1" applyAlignment="1" applyProtection="1">
      <alignment horizontal="center" vertical="center"/>
    </xf>
    <xf numFmtId="165" fontId="6" fillId="6" borderId="7" xfId="0" applyNumberFormat="1" applyFont="1" applyFill="1" applyBorder="1" applyAlignment="1" applyProtection="1">
      <alignment horizontal="center" vertical="center"/>
    </xf>
    <xf numFmtId="165" fontId="6" fillId="0" borderId="6" xfId="0" applyNumberFormat="1" applyFont="1" applyFill="1" applyBorder="1" applyAlignment="1" applyProtection="1">
      <alignment horizontal="center" vertical="center"/>
    </xf>
    <xf numFmtId="165" fontId="6" fillId="0" borderId="8" xfId="0" applyNumberFormat="1" applyFont="1" applyFill="1" applyBorder="1" applyAlignment="1" applyProtection="1">
      <alignment horizontal="center" vertical="center"/>
    </xf>
    <xf numFmtId="165" fontId="7" fillId="0" borderId="9" xfId="0" applyNumberFormat="1" applyFont="1" applyBorder="1" applyAlignment="1" applyProtection="1">
      <alignment horizontal="center" vertical="center"/>
    </xf>
    <xf numFmtId="165" fontId="7" fillId="0" borderId="10" xfId="0" applyNumberFormat="1" applyFont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20" fontId="0" fillId="7" borderId="0" xfId="0" applyNumberForma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0" fontId="6" fillId="6" borderId="13" xfId="0" applyNumberFormat="1" applyFont="1" applyFill="1" applyBorder="1" applyAlignment="1" applyProtection="1">
      <alignment horizontal="center" vertical="center"/>
    </xf>
    <xf numFmtId="166" fontId="6" fillId="6" borderId="14" xfId="0" applyNumberFormat="1" applyFont="1" applyFill="1" applyBorder="1" applyAlignment="1" applyProtection="1">
      <alignment horizontal="center" vertical="center"/>
    </xf>
    <xf numFmtId="166" fontId="6" fillId="6" borderId="9" xfId="0" applyNumberFormat="1" applyFont="1" applyFill="1" applyBorder="1" applyAlignment="1" applyProtection="1">
      <alignment horizontal="center" vertical="center"/>
    </xf>
    <xf numFmtId="165" fontId="6" fillId="0" borderId="9" xfId="0" applyNumberFormat="1" applyFont="1" applyFill="1" applyBorder="1" applyAlignment="1" applyProtection="1">
      <alignment horizontal="center" vertical="center"/>
    </xf>
    <xf numFmtId="165" fontId="7" fillId="0" borderId="14" xfId="0" applyNumberFormat="1" applyFont="1" applyBorder="1" applyAlignment="1" applyProtection="1">
      <alignment horizontal="center" vertical="center"/>
    </xf>
    <xf numFmtId="165" fontId="7" fillId="0" borderId="15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165" fontId="6" fillId="0" borderId="14" xfId="0" applyNumberFormat="1" applyFont="1" applyFill="1" applyBorder="1" applyAlignment="1" applyProtection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8" fontId="0" fillId="0" borderId="0" xfId="0" applyNumberFormat="1" applyAlignment="1" applyProtection="1">
      <alignment horizontal="center" vertical="center"/>
      <protection locked="0"/>
    </xf>
    <xf numFmtId="0" fontId="0" fillId="7" borderId="0" xfId="0" applyFill="1" applyBorder="1"/>
    <xf numFmtId="0" fontId="0" fillId="0" borderId="0" xfId="0" applyBorder="1"/>
    <xf numFmtId="0" fontId="0" fillId="0" borderId="0" xfId="0" applyProtection="1">
      <protection locked="0"/>
    </xf>
    <xf numFmtId="2" fontId="0" fillId="0" borderId="0" xfId="0" applyNumberFormat="1" applyAlignment="1" applyProtection="1">
      <alignment horizontal="center" vertical="center"/>
    </xf>
    <xf numFmtId="21" fontId="0" fillId="0" borderId="0" xfId="0" applyNumberFormat="1" applyProtection="1">
      <protection locked="0"/>
    </xf>
    <xf numFmtId="0" fontId="0" fillId="0" borderId="16" xfId="0" applyBorder="1" applyAlignment="1" applyProtection="1">
      <alignment horizontal="center" vertical="center"/>
    </xf>
    <xf numFmtId="0" fontId="6" fillId="6" borderId="17" xfId="0" applyNumberFormat="1" applyFont="1" applyFill="1" applyBorder="1" applyAlignment="1" applyProtection="1">
      <alignment horizontal="center" vertical="center"/>
    </xf>
    <xf numFmtId="166" fontId="6" fillId="6" borderId="18" xfId="0" applyNumberFormat="1" applyFont="1" applyFill="1" applyBorder="1" applyAlignment="1" applyProtection="1">
      <alignment horizontal="center" vertical="center"/>
    </xf>
    <xf numFmtId="166" fontId="6" fillId="6" borderId="19" xfId="0" applyNumberFormat="1" applyFont="1" applyFill="1" applyBorder="1" applyAlignment="1" applyProtection="1">
      <alignment horizontal="center" vertical="center"/>
    </xf>
    <xf numFmtId="165" fontId="6" fillId="0" borderId="18" xfId="0" applyNumberFormat="1" applyFont="1" applyFill="1" applyBorder="1" applyAlignment="1" applyProtection="1">
      <alignment horizontal="center" vertical="center"/>
    </xf>
    <xf numFmtId="165" fontId="7" fillId="0" borderId="18" xfId="0" applyNumberFormat="1" applyFont="1" applyBorder="1" applyAlignment="1" applyProtection="1">
      <alignment horizontal="center" vertical="center"/>
    </xf>
    <xf numFmtId="165" fontId="7" fillId="0" borderId="2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5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Border="1" applyAlignment="1" applyProtection="1">
      <alignment vertical="center"/>
      <protection locked="0"/>
    </xf>
    <xf numFmtId="0" fontId="6" fillId="0" borderId="24" xfId="0" applyNumberFormat="1" applyFont="1" applyBorder="1" applyAlignment="1" applyProtection="1">
      <alignment vertical="center"/>
      <protection locked="0"/>
    </xf>
    <xf numFmtId="0" fontId="6" fillId="0" borderId="25" xfId="0" applyNumberFormat="1" applyFont="1" applyBorder="1" applyAlignment="1" applyProtection="1">
      <alignment vertical="center"/>
      <protection locked="0"/>
    </xf>
    <xf numFmtId="165" fontId="6" fillId="0" borderId="26" xfId="0" applyNumberFormat="1" applyFont="1" applyBorder="1" applyAlignment="1" applyProtection="1">
      <alignment horizontal="center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  <protection locked="0"/>
    </xf>
    <xf numFmtId="165" fontId="11" fillId="0" borderId="27" xfId="0" applyNumberFormat="1" applyFont="1" applyFill="1" applyBorder="1" applyAlignment="1" applyProtection="1">
      <alignment horizontal="center" vertical="center"/>
    </xf>
    <xf numFmtId="165" fontId="6" fillId="0" borderId="26" xfId="0" applyNumberFormat="1" applyFont="1" applyBorder="1" applyAlignment="1" applyProtection="1">
      <alignment horizontal="center" vertical="center"/>
    </xf>
    <xf numFmtId="165" fontId="6" fillId="0" borderId="27" xfId="0" applyNumberFormat="1" applyFont="1" applyBorder="1" applyAlignment="1" applyProtection="1">
      <alignment horizontal="center" vertical="center"/>
    </xf>
    <xf numFmtId="165" fontId="6" fillId="0" borderId="28" xfId="0" applyNumberFormat="1" applyFont="1" applyBorder="1" applyAlignment="1" applyProtection="1">
      <alignment horizontal="center" vertical="center"/>
      <protection locked="0"/>
    </xf>
    <xf numFmtId="165" fontId="12" fillId="0" borderId="5" xfId="0" applyNumberFormat="1" applyFont="1" applyFill="1" applyBorder="1" applyAlignment="1" applyProtection="1">
      <alignment horizontal="center" vertical="center"/>
    </xf>
    <xf numFmtId="165" fontId="6" fillId="0" borderId="27" xfId="0" applyNumberFormat="1" applyFont="1" applyFill="1" applyBorder="1" applyAlignment="1" applyProtection="1">
      <alignment horizontal="center" vertical="center" shrinkToFit="1"/>
    </xf>
    <xf numFmtId="165" fontId="6" fillId="0" borderId="27" xfId="0" applyNumberFormat="1" applyFont="1" applyFill="1" applyBorder="1" applyAlignment="1" applyProtection="1">
      <alignment horizontal="center" vertical="center"/>
    </xf>
    <xf numFmtId="165" fontId="7" fillId="0" borderId="27" xfId="0" applyNumberFormat="1" applyFont="1" applyFill="1" applyBorder="1" applyAlignment="1" applyProtection="1">
      <alignment horizontal="center" vertical="center"/>
    </xf>
    <xf numFmtId="165" fontId="13" fillId="0" borderId="27" xfId="0" applyNumberFormat="1" applyFont="1" applyFill="1" applyBorder="1" applyAlignment="1" applyProtection="1">
      <alignment horizontal="center" vertical="center"/>
    </xf>
    <xf numFmtId="165" fontId="7" fillId="0" borderId="26" xfId="0" applyNumberFormat="1" applyFont="1" applyFill="1" applyBorder="1" applyAlignment="1" applyProtection="1">
      <alignment horizontal="center" vertical="center"/>
    </xf>
    <xf numFmtId="165" fontId="7" fillId="0" borderId="28" xfId="0" applyNumberFormat="1" applyFont="1" applyFill="1" applyBorder="1" applyAlignment="1" applyProtection="1">
      <alignment horizontal="center" vertical="center"/>
    </xf>
    <xf numFmtId="165" fontId="12" fillId="8" borderId="29" xfId="0" applyNumberFormat="1" applyFont="1" applyFill="1" applyBorder="1" applyAlignment="1" applyProtection="1">
      <alignment horizontal="center" vertical="center"/>
    </xf>
    <xf numFmtId="2" fontId="14" fillId="8" borderId="19" xfId="0" applyNumberFormat="1" applyFont="1" applyFill="1" applyBorder="1" applyAlignment="1" applyProtection="1">
      <alignment horizontal="center" vertical="center" shrinkToFit="1"/>
    </xf>
    <xf numFmtId="2" fontId="14" fillId="8" borderId="19" xfId="0" applyNumberFormat="1" applyFont="1" applyFill="1" applyBorder="1" applyAlignment="1" applyProtection="1">
      <alignment horizontal="center" vertical="center"/>
    </xf>
    <xf numFmtId="2" fontId="0" fillId="8" borderId="19" xfId="0" applyNumberFormat="1" applyFont="1" applyFill="1" applyBorder="1" applyAlignment="1" applyProtection="1">
      <alignment horizontal="center" vertical="center"/>
    </xf>
    <xf numFmtId="2" fontId="15" fillId="8" borderId="19" xfId="0" applyNumberFormat="1" applyFont="1" applyFill="1" applyBorder="1" applyAlignment="1" applyProtection="1">
      <alignment horizontal="center" vertical="center"/>
    </xf>
    <xf numFmtId="2" fontId="0" fillId="8" borderId="30" xfId="0" applyNumberFormat="1" applyFont="1" applyFill="1" applyBorder="1" applyAlignment="1" applyProtection="1">
      <alignment horizontal="center" vertical="center"/>
    </xf>
    <xf numFmtId="2" fontId="0" fillId="8" borderId="31" xfId="0" applyNumberFormat="1" applyFont="1" applyFill="1" applyBorder="1" applyAlignment="1" applyProtection="1">
      <alignment horizontal="center" vertical="center"/>
    </xf>
    <xf numFmtId="165" fontId="12" fillId="0" borderId="32" xfId="0" applyNumberFormat="1" applyFont="1" applyFill="1" applyBorder="1" applyAlignment="1" applyProtection="1">
      <alignment horizontal="center" vertical="center"/>
    </xf>
    <xf numFmtId="165" fontId="6" fillId="0" borderId="33" xfId="0" applyNumberFormat="1" applyFont="1" applyFill="1" applyBorder="1" applyAlignment="1" applyProtection="1">
      <alignment horizontal="center" vertical="center" shrinkToFit="1"/>
    </xf>
    <xf numFmtId="165" fontId="6" fillId="0" borderId="33" xfId="0" applyNumberFormat="1" applyFont="1" applyFill="1" applyBorder="1" applyAlignment="1" applyProtection="1">
      <alignment horizontal="center" vertical="center"/>
    </xf>
    <xf numFmtId="165" fontId="7" fillId="0" borderId="33" xfId="0" applyNumberFormat="1" applyFont="1" applyFill="1" applyBorder="1" applyAlignment="1" applyProtection="1">
      <alignment horizontal="center" vertical="center"/>
    </xf>
    <xf numFmtId="165" fontId="13" fillId="0" borderId="33" xfId="0" applyNumberFormat="1" applyFont="1" applyFill="1" applyBorder="1" applyAlignment="1" applyProtection="1">
      <alignment horizontal="center" vertical="center"/>
    </xf>
    <xf numFmtId="165" fontId="7" fillId="0" borderId="32" xfId="0" applyNumberFormat="1" applyFont="1" applyFill="1" applyBorder="1" applyAlignment="1" applyProtection="1">
      <alignment horizontal="center" vertical="center"/>
    </xf>
    <xf numFmtId="165" fontId="7" fillId="0" borderId="34" xfId="0" applyNumberFormat="1" applyFont="1" applyFill="1" applyBorder="1" applyAlignment="1" applyProtection="1">
      <alignment horizontal="center" vertical="center"/>
    </xf>
    <xf numFmtId="165" fontId="12" fillId="8" borderId="35" xfId="0" applyNumberFormat="1" applyFont="1" applyFill="1" applyBorder="1" applyAlignment="1" applyProtection="1">
      <alignment horizontal="center" vertical="center"/>
    </xf>
    <xf numFmtId="2" fontId="14" fillId="8" borderId="33" xfId="0" applyNumberFormat="1" applyFont="1" applyFill="1" applyBorder="1" applyAlignment="1" applyProtection="1">
      <alignment horizontal="center" vertical="center" shrinkToFit="1"/>
    </xf>
    <xf numFmtId="2" fontId="14" fillId="8" borderId="33" xfId="0" applyNumberFormat="1" applyFont="1" applyFill="1" applyBorder="1" applyAlignment="1" applyProtection="1">
      <alignment horizontal="center" vertical="center"/>
    </xf>
    <xf numFmtId="2" fontId="0" fillId="8" borderId="33" xfId="0" applyNumberFormat="1" applyFont="1" applyFill="1" applyBorder="1" applyAlignment="1" applyProtection="1">
      <alignment horizontal="center" vertical="center"/>
    </xf>
    <xf numFmtId="2" fontId="15" fillId="8" borderId="33" xfId="0" applyNumberFormat="1" applyFont="1" applyFill="1" applyBorder="1" applyAlignment="1" applyProtection="1">
      <alignment horizontal="center" vertical="center"/>
    </xf>
    <xf numFmtId="2" fontId="0" fillId="8" borderId="32" xfId="0" applyNumberFormat="1" applyFont="1" applyFill="1" applyBorder="1" applyAlignment="1" applyProtection="1">
      <alignment horizontal="center" vertical="center"/>
    </xf>
    <xf numFmtId="165" fontId="12" fillId="0" borderId="26" xfId="0" applyNumberFormat="1" applyFont="1" applyFill="1" applyBorder="1" applyAlignment="1" applyProtection="1">
      <alignment horizontal="center" vertical="center"/>
    </xf>
    <xf numFmtId="2" fontId="7" fillId="0" borderId="33" xfId="0" applyNumberFormat="1" applyFont="1" applyFill="1" applyBorder="1" applyAlignment="1" applyProtection="1">
      <alignment horizontal="center" vertical="center"/>
    </xf>
    <xf numFmtId="2" fontId="7" fillId="0" borderId="34" xfId="0" applyNumberFormat="1" applyFont="1" applyFill="1" applyBorder="1" applyAlignment="1" applyProtection="1">
      <alignment horizontal="center" vertical="center"/>
    </xf>
    <xf numFmtId="165" fontId="12" fillId="8" borderId="32" xfId="0" applyNumberFormat="1" applyFont="1" applyFill="1" applyBorder="1" applyAlignment="1" applyProtection="1">
      <alignment horizontal="center" vertical="center"/>
    </xf>
    <xf numFmtId="2" fontId="0" fillId="8" borderId="34" xfId="0" applyNumberFormat="1" applyFont="1" applyFill="1" applyBorder="1" applyAlignment="1" applyProtection="1">
      <alignment horizontal="center" vertical="center"/>
    </xf>
    <xf numFmtId="165" fontId="17" fillId="0" borderId="5" xfId="1" applyNumberFormat="1" applyFont="1" applyFill="1" applyBorder="1" applyAlignment="1" applyProtection="1">
      <alignment horizontal="center" vertical="center"/>
    </xf>
    <xf numFmtId="165" fontId="9" fillId="0" borderId="27" xfId="1" applyNumberFormat="1" applyFont="1" applyFill="1" applyBorder="1" applyAlignment="1" applyProtection="1">
      <alignment horizontal="center" vertical="center"/>
    </xf>
    <xf numFmtId="165" fontId="9" fillId="0" borderId="26" xfId="1" applyNumberFormat="1" applyFont="1" applyFill="1" applyBorder="1" applyAlignment="1" applyProtection="1">
      <alignment horizontal="center" vertical="center"/>
    </xf>
    <xf numFmtId="165" fontId="9" fillId="0" borderId="28" xfId="1" applyNumberFormat="1" applyFont="1" applyFill="1" applyBorder="1" applyAlignment="1" applyProtection="1">
      <alignment horizontal="center" vertical="center"/>
    </xf>
    <xf numFmtId="165" fontId="17" fillId="8" borderId="29" xfId="1" applyNumberFormat="1" applyFont="1" applyFill="1" applyBorder="1" applyAlignment="1" applyProtection="1">
      <alignment horizontal="center" vertical="center"/>
    </xf>
    <xf numFmtId="2" fontId="2" fillId="8" borderId="19" xfId="1" applyNumberFormat="1" applyFont="1" applyFill="1" applyBorder="1" applyAlignment="1" applyProtection="1">
      <alignment horizontal="center" vertical="center"/>
    </xf>
    <xf numFmtId="2" fontId="2" fillId="8" borderId="30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165" fontId="7" fillId="0" borderId="0" xfId="0" applyNumberFormat="1" applyFont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0" fontId="9" fillId="5" borderId="0" xfId="0" applyNumberFormat="1" applyFont="1" applyFill="1" applyBorder="1" applyAlignment="1" applyProtection="1">
      <alignment horizontal="center" vertical="center" wrapText="1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</xf>
    <xf numFmtId="2" fontId="0" fillId="8" borderId="0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Fill="1" applyBorder="1" applyAlignment="1" applyProtection="1">
      <alignment horizontal="center" vertical="center"/>
    </xf>
    <xf numFmtId="2" fontId="2" fillId="8" borderId="0" xfId="1" applyNumberFormat="1" applyFont="1" applyFill="1" applyBorder="1" applyAlignment="1" applyProtection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/>
    </xf>
    <xf numFmtId="0" fontId="18" fillId="3" borderId="2" xfId="2" applyFont="1" applyBorder="1" applyAlignment="1" applyProtection="1">
      <alignment horizontal="center" vertical="center" wrapText="1"/>
      <protection locked="0"/>
    </xf>
    <xf numFmtId="0" fontId="9" fillId="5" borderId="36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16" fillId="0" borderId="16" xfId="1" applyFont="1" applyFill="1" applyBorder="1" applyAlignment="1" applyProtection="1">
      <alignment horizontal="center" vertical="center"/>
      <protection locked="0"/>
    </xf>
    <xf numFmtId="17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165" fontId="6" fillId="9" borderId="26" xfId="0" applyNumberFormat="1" applyFont="1" applyFill="1" applyBorder="1" applyAlignment="1" applyProtection="1">
      <alignment horizontal="center" vertical="center"/>
      <protection locked="0"/>
    </xf>
    <xf numFmtId="165" fontId="6" fillId="9" borderId="27" xfId="0" applyNumberFormat="1" applyFont="1" applyFill="1" applyBorder="1" applyAlignment="1" applyProtection="1">
      <alignment horizontal="center" vertical="center"/>
      <protection locked="0"/>
    </xf>
    <xf numFmtId="165" fontId="11" fillId="9" borderId="27" xfId="0" applyNumberFormat="1" applyFont="1" applyFill="1" applyBorder="1" applyAlignment="1" applyProtection="1">
      <alignment horizontal="center" vertical="center"/>
    </xf>
    <xf numFmtId="165" fontId="6" fillId="9" borderId="26" xfId="0" applyNumberFormat="1" applyFont="1" applyFill="1" applyBorder="1" applyAlignment="1" applyProtection="1">
      <alignment horizontal="center" vertical="center"/>
    </xf>
    <xf numFmtId="165" fontId="6" fillId="9" borderId="27" xfId="0" applyNumberFormat="1" applyFont="1" applyFill="1" applyBorder="1" applyAlignment="1" applyProtection="1">
      <alignment horizontal="center" vertical="center"/>
    </xf>
    <xf numFmtId="165" fontId="6" fillId="9" borderId="28" xfId="0" applyNumberFormat="1" applyFont="1" applyFill="1" applyBorder="1" applyAlignment="1" applyProtection="1">
      <alignment horizontal="center" vertical="center"/>
      <protection locked="0"/>
    </xf>
    <xf numFmtId="0" fontId="6" fillId="9" borderId="23" xfId="0" applyNumberFormat="1" applyFont="1" applyFill="1" applyBorder="1" applyAlignment="1" applyProtection="1">
      <alignment horizontal="center" vertical="center"/>
      <protection locked="0"/>
    </xf>
    <xf numFmtId="0" fontId="6" fillId="9" borderId="24" xfId="0" applyNumberFormat="1" applyFont="1" applyFill="1" applyBorder="1" applyAlignment="1" applyProtection="1">
      <alignment horizontal="center" vertical="center"/>
      <protection locked="0"/>
    </xf>
    <xf numFmtId="0" fontId="6" fillId="9" borderId="37" xfId="0" applyNumberFormat="1" applyFont="1" applyFill="1" applyBorder="1" applyAlignment="1" applyProtection="1">
      <alignment horizontal="center" vertical="center"/>
      <protection locked="0"/>
    </xf>
  </cellXfs>
  <cellStyles count="3">
    <cellStyle name="40 % - Accent1" xfId="1" builtinId="31"/>
    <cellStyle name="40 % - Accent6" xfId="2" builtinId="51"/>
    <cellStyle name="Normal" xfId="0" builtinId="0"/>
  </cellStyles>
  <dxfs count="8">
    <dxf>
      <font>
        <b val="0"/>
        <i val="0"/>
        <color rgb="FFFF0000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ont>
        <b val="0"/>
        <i val="0"/>
        <color rgb="FFFF0000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opLeftCell="A22" zoomScaleNormal="100" zoomScaleSheetLayoutView="70" workbookViewId="0">
      <selection activeCell="E34" sqref="E34"/>
    </sheetView>
  </sheetViews>
  <sheetFormatPr baseColWidth="10" defaultRowHeight="15" x14ac:dyDescent="0.25"/>
  <cols>
    <col min="1" max="1" width="6.7109375" style="2" customWidth="1"/>
    <col min="2" max="2" width="29" style="2" bestFit="1" customWidth="1"/>
    <col min="3" max="3" width="11.7109375" style="2" customWidth="1"/>
    <col min="4" max="12" width="10.7109375" style="2" customWidth="1"/>
    <col min="13" max="13" width="11.42578125" style="2" customWidth="1"/>
    <col min="14" max="14" width="11.140625" style="2" customWidth="1"/>
    <col min="15" max="16" width="11.42578125" style="2"/>
    <col min="17" max="17" width="5.7109375" style="2" customWidth="1"/>
    <col min="18" max="18" width="11.42578125" style="2"/>
    <col min="19" max="19" width="5.7109375" style="2" customWidth="1"/>
    <col min="20" max="20" width="26.7109375" style="2" customWidth="1"/>
    <col min="21" max="21" width="5.7109375" style="2" customWidth="1"/>
    <col min="22" max="22" width="12.7109375" style="2" customWidth="1"/>
    <col min="23" max="23" width="5.7109375" style="2" customWidth="1"/>
    <col min="24" max="24" width="11.42578125" style="2"/>
    <col min="25" max="25" width="5.7109375" style="2" customWidth="1"/>
    <col min="26" max="16384" width="11.42578125" style="2"/>
  </cols>
  <sheetData>
    <row r="1" spans="1:22" ht="39.950000000000003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2" ht="30" customHeight="1" thickBot="1" x14ac:dyDescent="0.3">
      <c r="A2" s="1"/>
      <c r="B2" s="3"/>
      <c r="C2" s="1"/>
      <c r="D2" s="131" t="s">
        <v>40</v>
      </c>
      <c r="E2" s="132"/>
      <c r="F2" s="132">
        <v>2018</v>
      </c>
      <c r="G2" s="132"/>
      <c r="H2" s="1"/>
      <c r="I2" s="4">
        <v>43101</v>
      </c>
      <c r="J2" s="4">
        <f>DATE(F2,MONTH(1&amp;D2),1)</f>
        <v>43374</v>
      </c>
      <c r="K2" s="5">
        <f>WEEKNUM(J2,2)</f>
        <v>40</v>
      </c>
      <c r="L2" s="1"/>
    </row>
    <row r="3" spans="1:22" ht="39.950000000000003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2" ht="39.950000000000003" customHeight="1" thickBot="1" x14ac:dyDescent="0.3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</row>
    <row r="5" spans="1:22" ht="15.95" customHeight="1" x14ac:dyDescent="0.25">
      <c r="A5" s="10">
        <f>WEEKNUM(B5,2)</f>
        <v>40</v>
      </c>
      <c r="B5" s="11">
        <f>DATE(F2,MONTH(1&amp;D2),1)</f>
        <v>43374</v>
      </c>
      <c r="C5" s="12"/>
      <c r="D5" s="13"/>
      <c r="E5" s="13"/>
      <c r="F5" s="13"/>
      <c r="G5" s="14"/>
      <c r="H5" s="15" t="str">
        <f>IF(AND(D5&lt;&gt;"",E5&lt;&gt;""),IF(D5=O6,E5-D5-F5-G5,IF(D5=O7,O5-D5,"")),"")</f>
        <v/>
      </c>
      <c r="I5" s="16" t="str">
        <f>IF(AND(D5&lt;&gt;"",E5&lt;&gt;""),IF(OR(D5=O7,D5=O8),MOD(E5-O5,1)-F5,""),"")</f>
        <v/>
      </c>
      <c r="J5" s="17">
        <f>IFERROR(IF(L5="","",(L5-K5)),"")</f>
        <v>0</v>
      </c>
      <c r="K5" s="17">
        <f>IFERROR(IF(L5&lt;R5,R6,IF(L5&gt;R5,(L5-R5))),"")+0</f>
        <v>0</v>
      </c>
      <c r="L5" s="18">
        <f>SUM(H5:I5)</f>
        <v>0</v>
      </c>
      <c r="N5" s="19" t="s">
        <v>12</v>
      </c>
      <c r="O5" s="20">
        <v>0.875</v>
      </c>
      <c r="P5" s="20">
        <v>0.25</v>
      </c>
      <c r="R5" s="21">
        <v>0.29166666666666669</v>
      </c>
      <c r="T5" s="22">
        <f>DATE(F2,1,1)</f>
        <v>43101</v>
      </c>
      <c r="V5" s="1"/>
    </row>
    <row r="6" spans="1:22" ht="15.95" customHeight="1" x14ac:dyDescent="0.25">
      <c r="A6" s="23">
        <f t="shared" ref="A6:A34" si="0">WEEKNUM(B6,2)</f>
        <v>40</v>
      </c>
      <c r="B6" s="24">
        <f>IF(WEEKDAY(B5)=7,B5+1,B5+1)</f>
        <v>43375</v>
      </c>
      <c r="C6" s="25"/>
      <c r="D6" s="26"/>
      <c r="E6" s="26"/>
      <c r="F6" s="26"/>
      <c r="G6" s="27"/>
      <c r="H6" s="28" t="str">
        <f>IF(AND(D6&lt;&gt;"",E6&lt;&gt;""),IF(D6=O6,E6-D6-F6-G6,IF(D6=O7,O5-D6,"")),"")</f>
        <v/>
      </c>
      <c r="I6" s="16" t="str">
        <f>IF(AND(D6&lt;&gt;"",E6&lt;&gt;""),IF(OR(D6=O7,D6=O8),MOD(E6-O5,1)-F6,""),"")</f>
        <v/>
      </c>
      <c r="J6" s="29">
        <f t="shared" ref="J6:J35" si="1">IFERROR(IF(L6="","",(L6-K6)),"")</f>
        <v>0</v>
      </c>
      <c r="K6" s="17">
        <f>IFERROR(IF(L6&lt;R5,R6,IF(L6&gt;R5,(L6-R5))),"")+0</f>
        <v>0</v>
      </c>
      <c r="L6" s="30">
        <f t="shared" ref="L6:L35" si="2">SUM(H6:I6)</f>
        <v>0</v>
      </c>
      <c r="N6" s="31" t="s">
        <v>13</v>
      </c>
      <c r="O6" s="32">
        <v>0.29166666666666669</v>
      </c>
      <c r="P6" s="32">
        <v>0.63888888888888895</v>
      </c>
      <c r="R6" s="21">
        <v>0</v>
      </c>
      <c r="T6" s="22">
        <f>FLOOR(DATE(F2,5,DAY(MINUTE(F2/38)/2+56)),7)-34+7*(F2=2079)+1</f>
        <v>43192</v>
      </c>
      <c r="V6" s="1" t="s">
        <v>14</v>
      </c>
    </row>
    <row r="7" spans="1:22" ht="15.95" customHeight="1" x14ac:dyDescent="0.25">
      <c r="A7" s="23">
        <f t="shared" si="0"/>
        <v>40</v>
      </c>
      <c r="B7" s="24">
        <f t="shared" ref="B7:B35" si="3">IF(WEEKDAY(B6)=7,B6+1,B6+1)</f>
        <v>43376</v>
      </c>
      <c r="C7" s="25"/>
      <c r="D7" s="26"/>
      <c r="E7" s="26"/>
      <c r="F7" s="26"/>
      <c r="G7" s="27"/>
      <c r="H7" s="33" t="str">
        <f>IF(AND(D7&lt;&gt;"",E7&lt;&gt;""),IF(D7=O6,E7-D7-F7-G7,IF(D7=O7,O5-D7,"")),"")</f>
        <v/>
      </c>
      <c r="I7" s="16" t="str">
        <f>IF(AND(D7&lt;&gt;"",E7&lt;&gt;""),IF(OR(D7=O7,D7=O8),MOD(E7-O5,1)-F7,""),"")</f>
        <v/>
      </c>
      <c r="J7" s="29">
        <f t="shared" si="1"/>
        <v>0</v>
      </c>
      <c r="K7" s="17">
        <f>IFERROR(IF(L7&lt;R5,R6,IF(L7&gt;R5,(L7-R5))),"")+0</f>
        <v>0</v>
      </c>
      <c r="L7" s="30">
        <f t="shared" si="2"/>
        <v>0</v>
      </c>
      <c r="N7" s="19" t="s">
        <v>15</v>
      </c>
      <c r="O7" s="20">
        <v>0.75</v>
      </c>
      <c r="P7" s="20">
        <v>5.5555555555555552E-2</v>
      </c>
      <c r="R7" s="21">
        <v>1.4583333333333333</v>
      </c>
      <c r="T7" s="22">
        <f>DATE(F2,5,1)</f>
        <v>43221</v>
      </c>
      <c r="V7" s="1" t="s">
        <v>16</v>
      </c>
    </row>
    <row r="8" spans="1:22" ht="15.95" customHeight="1" x14ac:dyDescent="0.25">
      <c r="A8" s="23">
        <f t="shared" si="0"/>
        <v>40</v>
      </c>
      <c r="B8" s="24">
        <f t="shared" si="3"/>
        <v>43377</v>
      </c>
      <c r="C8" s="25"/>
      <c r="D8" s="26"/>
      <c r="E8" s="26"/>
      <c r="F8" s="26"/>
      <c r="G8" s="27"/>
      <c r="H8" s="33" t="str">
        <f>IF(AND(D8&lt;&gt;"",E8&lt;&gt;""),IF(D8=O6,E8-D8-F8-G8,IF(D8=O7,O5-D8,"")),"")</f>
        <v/>
      </c>
      <c r="I8" s="16" t="str">
        <f>IF(AND(D8&lt;&gt;"",E8&lt;&gt;""),IF(OR(D8=O7,D8=O8),MOD(E8-O5,1)-F8,""),"")</f>
        <v/>
      </c>
      <c r="J8" s="29">
        <f t="shared" si="1"/>
        <v>0</v>
      </c>
      <c r="K8" s="17">
        <f>IFERROR(IF(L8&lt;R5,R6,IF(L8&gt;R5,(L8-R5))),"")+0</f>
        <v>0</v>
      </c>
      <c r="L8" s="30">
        <f t="shared" si="2"/>
        <v>0</v>
      </c>
      <c r="N8" s="31" t="s">
        <v>15</v>
      </c>
      <c r="O8" s="32">
        <v>0.875</v>
      </c>
      <c r="P8" s="34">
        <v>0.18055555555555555</v>
      </c>
      <c r="R8" s="21">
        <v>1.7916666666666667</v>
      </c>
      <c r="T8" s="22">
        <f>DATE(F2,5,8)</f>
        <v>43228</v>
      </c>
      <c r="V8" s="35" t="s">
        <v>17</v>
      </c>
    </row>
    <row r="9" spans="1:22" ht="15.95" customHeight="1" x14ac:dyDescent="0.25">
      <c r="A9" s="23">
        <f t="shared" si="0"/>
        <v>40</v>
      </c>
      <c r="B9" s="24">
        <f t="shared" si="3"/>
        <v>43378</v>
      </c>
      <c r="C9" s="25"/>
      <c r="D9" s="26"/>
      <c r="E9" s="26"/>
      <c r="F9" s="26"/>
      <c r="G9" s="27"/>
      <c r="H9" s="33" t="str">
        <f>IF(AND(D9&lt;&gt;"",E9&lt;&gt;""),IF(D9=O6,E9-D9-F9-G9,IF(D9=O7,O5-D9,"")),"")</f>
        <v/>
      </c>
      <c r="I9" s="16" t="str">
        <f>IF(AND(D9&lt;&gt;"",E9&lt;&gt;""),IF(OR(D9=O7,D9=O8),MOD(E9-O5,1)-F9,""),"")</f>
        <v/>
      </c>
      <c r="J9" s="29">
        <f t="shared" si="1"/>
        <v>0</v>
      </c>
      <c r="K9" s="17">
        <f>IFERROR(IF(L9&lt;R5,R6,IF(L9&gt;R5,(L9-R5))),"")+0</f>
        <v>0</v>
      </c>
      <c r="L9" s="30">
        <f t="shared" si="2"/>
        <v>0</v>
      </c>
      <c r="N9" s="19" t="s">
        <v>18</v>
      </c>
      <c r="O9" s="20">
        <v>1.3888888888888888E-2</v>
      </c>
      <c r="P9" s="36"/>
      <c r="R9" s="21">
        <v>0.33333333333333331</v>
      </c>
      <c r="T9" s="22">
        <f>T6+38</f>
        <v>43230</v>
      </c>
      <c r="V9" s="1" t="s">
        <v>19</v>
      </c>
    </row>
    <row r="10" spans="1:22" ht="15.95" customHeight="1" x14ac:dyDescent="0.25">
      <c r="A10" s="23">
        <f t="shared" si="0"/>
        <v>40</v>
      </c>
      <c r="B10" s="24">
        <f t="shared" si="3"/>
        <v>43379</v>
      </c>
      <c r="C10" s="25"/>
      <c r="D10" s="26"/>
      <c r="E10" s="26"/>
      <c r="F10" s="26"/>
      <c r="G10" s="27"/>
      <c r="H10" s="33" t="str">
        <f>IF(AND(D10&lt;&gt;"",E10&lt;&gt;""),IF(D10=O6,E10-D10-F10-G10,IF(D10=O7,O5-D10,"")),"")</f>
        <v/>
      </c>
      <c r="I10" s="16" t="str">
        <f>IF(AND(D10&lt;&gt;"",E10&lt;&gt;""),IF(OR(D10=O7,D10=O8),MOD(E10-O5,1)-F10,""),"")</f>
        <v/>
      </c>
      <c r="J10" s="29">
        <f t="shared" si="1"/>
        <v>0</v>
      </c>
      <c r="K10" s="17">
        <f>IFERROR(IF(L10&lt;R5,R6,IF(L10&gt;R5,(L10-R5))),"")+0</f>
        <v>0</v>
      </c>
      <c r="L10" s="30">
        <f t="shared" si="2"/>
        <v>0</v>
      </c>
      <c r="N10" s="31" t="s">
        <v>20</v>
      </c>
      <c r="O10" s="32">
        <v>4.1666666666666664E-2</v>
      </c>
      <c r="P10" s="37"/>
      <c r="R10" s="21"/>
      <c r="T10" s="22">
        <f>T6+49</f>
        <v>43241</v>
      </c>
      <c r="V10" s="1" t="s">
        <v>21</v>
      </c>
    </row>
    <row r="11" spans="1:22" ht="15.95" customHeight="1" x14ac:dyDescent="0.25">
      <c r="A11" s="23">
        <f t="shared" si="0"/>
        <v>40</v>
      </c>
      <c r="B11" s="24">
        <f t="shared" si="3"/>
        <v>43380</v>
      </c>
      <c r="C11" s="25"/>
      <c r="D11" s="26"/>
      <c r="E11" s="26"/>
      <c r="F11" s="26"/>
      <c r="G11" s="27"/>
      <c r="H11" s="33" t="str">
        <f>IF(AND(D11&lt;&gt;"",E11&lt;&gt;""),IF(D11=O6,E11-D11-F11-G11,IF(D11=O7,O5-D11,"")),"")</f>
        <v/>
      </c>
      <c r="I11" s="16" t="str">
        <f>IF(AND(D11&lt;&gt;"",E11&lt;&gt;""),IF(OR(D11=O7,D11=O8),MOD(E11-O5,1)-F11,""),"")</f>
        <v/>
      </c>
      <c r="J11" s="29">
        <f t="shared" si="1"/>
        <v>0</v>
      </c>
      <c r="K11" s="17">
        <f>IFERROR(IF(L11&lt;R5,R6,IF(L11&gt;R5,(L11-R5))),"")+0</f>
        <v>0</v>
      </c>
      <c r="L11" s="30">
        <f t="shared" si="2"/>
        <v>0</v>
      </c>
      <c r="N11" s="38"/>
      <c r="R11" s="39">
        <v>35</v>
      </c>
      <c r="T11" s="22">
        <f>DATE(F2,7,14)</f>
        <v>43295</v>
      </c>
      <c r="V11" s="1" t="s">
        <v>22</v>
      </c>
    </row>
    <row r="12" spans="1:22" ht="15.95" customHeight="1" x14ac:dyDescent="0.25">
      <c r="A12" s="23">
        <f t="shared" si="0"/>
        <v>41</v>
      </c>
      <c r="B12" s="24">
        <f t="shared" si="3"/>
        <v>43381</v>
      </c>
      <c r="C12" s="25"/>
      <c r="D12" s="26"/>
      <c r="E12" s="26"/>
      <c r="F12" s="26"/>
      <c r="G12" s="27"/>
      <c r="H12" s="33" t="str">
        <f>IF(AND(D12&lt;&gt;"",E12&lt;&gt;""),IF(D12=O6,E12-D12-F12-G12,IF(D12=O7,O5-D12,"")),"")</f>
        <v/>
      </c>
      <c r="I12" s="16" t="str">
        <f>IF(AND(D12&lt;&gt;"",E12&lt;&gt;""),IF(OR(D12=O7,D12=O8),MOD(E12-O5,1)-F12,""),"")</f>
        <v/>
      </c>
      <c r="J12" s="29">
        <f t="shared" si="1"/>
        <v>0</v>
      </c>
      <c r="K12" s="17">
        <f>IFERROR(IF(L12&lt;R5,R6,IF(L12&gt;R5,(L12-R5))),"")+0</f>
        <v>0</v>
      </c>
      <c r="L12" s="30">
        <f t="shared" si="2"/>
        <v>0</v>
      </c>
      <c r="N12" s="40"/>
      <c r="R12" s="39">
        <v>43</v>
      </c>
      <c r="T12" s="22">
        <f>DATE(F2,8,15)</f>
        <v>43327</v>
      </c>
      <c r="V12" s="1" t="s">
        <v>23</v>
      </c>
    </row>
    <row r="13" spans="1:22" ht="15.95" customHeight="1" x14ac:dyDescent="0.25">
      <c r="A13" s="23">
        <f t="shared" si="0"/>
        <v>41</v>
      </c>
      <c r="B13" s="24">
        <f t="shared" si="3"/>
        <v>43382</v>
      </c>
      <c r="C13" s="25"/>
      <c r="D13" s="26"/>
      <c r="E13" s="26"/>
      <c r="F13" s="26"/>
      <c r="G13" s="27"/>
      <c r="H13" s="33" t="str">
        <f>IF(AND(D13&lt;&gt;"",E13&lt;&gt;""),IF(D13=O6,E13-D13-F13-G13,IF(D13=O7,O5-D13,"")),"")</f>
        <v/>
      </c>
      <c r="I13" s="16" t="str">
        <f>IF(AND(D13&lt;&gt;"",E13&lt;&gt;""),IF(OR(D13=O7,D13=O8),MOD(E13-O5,1)-F13,""),"")</f>
        <v/>
      </c>
      <c r="J13" s="29">
        <f t="shared" si="1"/>
        <v>0</v>
      </c>
      <c r="K13" s="17">
        <f>IFERROR(IF(L13&lt;R5,R6,IF(L13&gt;R5,(L13-R5))),"")+0</f>
        <v>0</v>
      </c>
      <c r="L13" s="30">
        <f t="shared" si="2"/>
        <v>0</v>
      </c>
      <c r="N13" s="38"/>
      <c r="R13" s="39">
        <v>8</v>
      </c>
      <c r="T13" s="22">
        <f>DATE(F2,11,1)</f>
        <v>43405</v>
      </c>
      <c r="V13" s="1" t="s">
        <v>24</v>
      </c>
    </row>
    <row r="14" spans="1:22" ht="15.95" customHeight="1" x14ac:dyDescent="0.25">
      <c r="A14" s="23">
        <f t="shared" si="0"/>
        <v>41</v>
      </c>
      <c r="B14" s="24">
        <f t="shared" si="3"/>
        <v>43383</v>
      </c>
      <c r="C14" s="25"/>
      <c r="D14" s="26"/>
      <c r="E14" s="26"/>
      <c r="F14" s="26"/>
      <c r="G14" s="27"/>
      <c r="H14" s="33" t="str">
        <f>IF(AND(D14&lt;&gt;"",E14&lt;&gt;""),IF(D14=O6,E14-D14-F14-G14,IF(D14=O7,O5-D14,"")),"")</f>
        <v/>
      </c>
      <c r="I14" s="16" t="str">
        <f>IF(AND(D14&lt;&gt;"",E14&lt;&gt;""),IF(OR(D14=O7,D14=O8),MOD(E14-O5,1)-F14,""),"")</f>
        <v/>
      </c>
      <c r="J14" s="29">
        <f t="shared" si="1"/>
        <v>0</v>
      </c>
      <c r="K14" s="17">
        <f>IFERROR(IF(L14&lt;R5,R6,IF(L14&gt;R5,(L14-R5))),"")+0</f>
        <v>0</v>
      </c>
      <c r="L14" s="30">
        <f t="shared" si="2"/>
        <v>0</v>
      </c>
      <c r="N14" s="38"/>
      <c r="T14" s="22">
        <f>DATE(F2,11,11)</f>
        <v>43415</v>
      </c>
      <c r="V14" s="1" t="s">
        <v>25</v>
      </c>
    </row>
    <row r="15" spans="1:22" ht="15.95" customHeight="1" x14ac:dyDescent="0.25">
      <c r="A15" s="23">
        <f t="shared" si="0"/>
        <v>41</v>
      </c>
      <c r="B15" s="24">
        <f t="shared" si="3"/>
        <v>43384</v>
      </c>
      <c r="C15" s="25"/>
      <c r="D15" s="26"/>
      <c r="E15" s="26"/>
      <c r="F15" s="26"/>
      <c r="G15" s="27"/>
      <c r="H15" s="33" t="str">
        <f>IF(AND(D15&lt;&gt;"",E15&lt;&gt;""),IF(D15=O6,E15-D15-F15-G15,IF(D15=O7,O5-D15,"")),"")</f>
        <v/>
      </c>
      <c r="I15" s="16" t="str">
        <f>IF(AND(D15&lt;&gt;"",E15&lt;&gt;""),IF(OR(D15=O7,D15=O8),MOD(E15-O5,1)-F15,""),"")</f>
        <v/>
      </c>
      <c r="J15" s="29">
        <f t="shared" si="1"/>
        <v>0</v>
      </c>
      <c r="K15" s="17">
        <f>IFERROR(IF(L15&lt;R5,R6,IF(L15&gt;R5,(L15-R5))),"")+0</f>
        <v>0</v>
      </c>
      <c r="L15" s="30">
        <f t="shared" si="2"/>
        <v>0</v>
      </c>
      <c r="N15" s="38"/>
      <c r="T15" s="22">
        <f>DATE(F2,12,25)</f>
        <v>43459</v>
      </c>
      <c r="V15" s="2" t="s">
        <v>26</v>
      </c>
    </row>
    <row r="16" spans="1:22" ht="15.95" customHeight="1" x14ac:dyDescent="0.25">
      <c r="A16" s="23">
        <f t="shared" si="0"/>
        <v>41</v>
      </c>
      <c r="B16" s="24">
        <f t="shared" si="3"/>
        <v>43385</v>
      </c>
      <c r="C16" s="25"/>
      <c r="D16" s="26"/>
      <c r="E16" s="26"/>
      <c r="F16" s="26"/>
      <c r="G16" s="27"/>
      <c r="H16" s="33" t="str">
        <f>IF(AND(D16&lt;&gt;"",E16&lt;&gt;""),IF(D16=O6,E16-D16-F16-G16,IF(D16=O7,O5-D16,"")),"")</f>
        <v/>
      </c>
      <c r="I16" s="16" t="str">
        <f>IF(AND(D16&lt;&gt;"",E16&lt;&gt;""),IF(OR(D16=O7,D16=O8),MOD(E16-O5,1)-F16,""),"")</f>
        <v/>
      </c>
      <c r="J16" s="29">
        <f t="shared" si="1"/>
        <v>0</v>
      </c>
      <c r="K16" s="17">
        <f>IFERROR(IF(L16&lt;R5,R6,IF(L16&gt;R5,(L16-R5))),"")+0</f>
        <v>0</v>
      </c>
      <c r="L16" s="30">
        <f t="shared" si="2"/>
        <v>0</v>
      </c>
      <c r="N16" s="31"/>
      <c r="O16" s="32"/>
      <c r="P16" s="32"/>
      <c r="R16" s="21"/>
      <c r="T16" s="22"/>
      <c r="V16" s="1"/>
    </row>
    <row r="17" spans="1:22" ht="15.95" customHeight="1" x14ac:dyDescent="0.25">
      <c r="A17" s="23">
        <f t="shared" si="0"/>
        <v>41</v>
      </c>
      <c r="B17" s="24">
        <f t="shared" si="3"/>
        <v>43386</v>
      </c>
      <c r="C17" s="25"/>
      <c r="D17" s="26"/>
      <c r="E17" s="26"/>
      <c r="F17" s="26"/>
      <c r="G17" s="27"/>
      <c r="H17" s="33" t="str">
        <f>IF(AND(D17&lt;&gt;"",E17&lt;&gt;""),IF(D17=O6,E17-D17-F17-G17,IF(D17=O7,O5-D17,"")),"")</f>
        <v/>
      </c>
      <c r="I17" s="16" t="str">
        <f>IF(AND(D17&lt;&gt;"",E17&lt;&gt;""),IF(OR(D17=O7,D17=O8),MOD(E17-O5,1)-F17,""),"")</f>
        <v/>
      </c>
      <c r="J17" s="29">
        <f t="shared" si="1"/>
        <v>0</v>
      </c>
      <c r="K17" s="17">
        <f>IFERROR(IF(L17&lt;R5,R6,IF(L17&gt;R5,(L17-R5))),"")+0</f>
        <v>0</v>
      </c>
      <c r="L17" s="30">
        <f t="shared" si="2"/>
        <v>0</v>
      </c>
      <c r="N17" s="31"/>
      <c r="O17" s="32"/>
      <c r="P17" s="32"/>
      <c r="R17" s="21"/>
      <c r="T17" s="22"/>
      <c r="V17" s="1"/>
    </row>
    <row r="18" spans="1:22" ht="15.95" customHeight="1" x14ac:dyDescent="0.25">
      <c r="A18" s="23">
        <f t="shared" si="0"/>
        <v>41</v>
      </c>
      <c r="B18" s="24">
        <f t="shared" si="3"/>
        <v>43387</v>
      </c>
      <c r="C18" s="25"/>
      <c r="D18" s="26"/>
      <c r="E18" s="26"/>
      <c r="F18" s="26"/>
      <c r="G18" s="27"/>
      <c r="H18" s="33" t="str">
        <f>IF(AND(D18&lt;&gt;"",E18&lt;&gt;""),IF(D18=O6,E18-D18-F18-G18,IF(D18=O7,O5-D18,"")),"")</f>
        <v/>
      </c>
      <c r="I18" s="16" t="str">
        <f>IF(AND(D18&lt;&gt;"",E18&lt;&gt;""),IF(OR(D18=O7,D18=O8),MOD(E18-O5,1)-F18,""),"")</f>
        <v/>
      </c>
      <c r="J18" s="29">
        <f t="shared" si="1"/>
        <v>0</v>
      </c>
      <c r="K18" s="17">
        <f>IFERROR(IF(L18&lt;R5,R6,IF(L18&gt;R5,(L18-R5))),"")+0</f>
        <v>0</v>
      </c>
      <c r="L18" s="30">
        <f t="shared" si="2"/>
        <v>0</v>
      </c>
      <c r="N18" s="31"/>
      <c r="O18" s="32"/>
      <c r="P18" s="32"/>
      <c r="R18" s="21"/>
      <c r="T18" s="22"/>
      <c r="V18" s="35"/>
    </row>
    <row r="19" spans="1:22" ht="15.95" customHeight="1" x14ac:dyDescent="0.25">
      <c r="A19" s="23">
        <f t="shared" si="0"/>
        <v>42</v>
      </c>
      <c r="B19" s="24">
        <f t="shared" si="3"/>
        <v>43388</v>
      </c>
      <c r="C19" s="25"/>
      <c r="D19" s="26"/>
      <c r="E19" s="26"/>
      <c r="F19" s="26"/>
      <c r="G19" s="27"/>
      <c r="H19" s="33" t="str">
        <f>IF(AND(D19&lt;&gt;"",E19&lt;&gt;""),IF(D19=O6,E19-D19-F19-G19,IF(D19=O7,O5-D19,"")),"")</f>
        <v/>
      </c>
      <c r="I19" s="16" t="str">
        <f>IF(AND(D19&lt;&gt;"",E19&lt;&gt;""),IF(OR(D19=O7,D19=O8),MOD(E19-O5,1)-F19,""),"")</f>
        <v/>
      </c>
      <c r="J19" s="29">
        <f t="shared" si="1"/>
        <v>0</v>
      </c>
      <c r="K19" s="17">
        <f>IFERROR(IF(L19&lt;R5,R6,IF(L19&gt;R5,(L19-R5))),"")+0</f>
        <v>0</v>
      </c>
      <c r="L19" s="30">
        <f t="shared" si="2"/>
        <v>0</v>
      </c>
      <c r="N19" s="31"/>
      <c r="O19" s="32"/>
      <c r="P19" s="34"/>
      <c r="R19" s="21"/>
      <c r="T19" s="22"/>
      <c r="V19" s="1"/>
    </row>
    <row r="20" spans="1:22" ht="15.95" customHeight="1" x14ac:dyDescent="0.25">
      <c r="A20" s="23">
        <f t="shared" si="0"/>
        <v>42</v>
      </c>
      <c r="B20" s="24">
        <f t="shared" si="3"/>
        <v>43389</v>
      </c>
      <c r="C20" s="25"/>
      <c r="D20" s="26"/>
      <c r="E20" s="26"/>
      <c r="F20" s="26"/>
      <c r="G20" s="27"/>
      <c r="H20" s="33" t="str">
        <f>IF(AND(D20&lt;&gt;"",E20&lt;&gt;""),IF(D20=O6,E20-D20-F20-G20,IF(D20=O7,O5-D20,"")),"")</f>
        <v/>
      </c>
      <c r="I20" s="16" t="str">
        <f>IF(AND(D20&lt;&gt;"",E20&lt;&gt;""),IF(OR(D20=O7,D20=O8),MOD(E20-O5,1)-F20,""),"")</f>
        <v/>
      </c>
      <c r="J20" s="29">
        <f t="shared" si="1"/>
        <v>0</v>
      </c>
      <c r="K20" s="17">
        <f>IFERROR(IF(L20&lt;R5,R6,IF(L20&gt;R5,(L20-R5))),"")+0</f>
        <v>0</v>
      </c>
      <c r="L20" s="30">
        <f t="shared" si="2"/>
        <v>0</v>
      </c>
      <c r="N20" s="31"/>
      <c r="O20" s="32"/>
      <c r="P20" s="37"/>
      <c r="R20" s="21"/>
      <c r="T20" s="22"/>
      <c r="V20" s="1"/>
    </row>
    <row r="21" spans="1:22" ht="15.95" customHeight="1" x14ac:dyDescent="0.25">
      <c r="A21" s="23">
        <f t="shared" si="0"/>
        <v>42</v>
      </c>
      <c r="B21" s="24">
        <f t="shared" si="3"/>
        <v>43390</v>
      </c>
      <c r="C21" s="25"/>
      <c r="D21" s="26"/>
      <c r="E21" s="26"/>
      <c r="F21" s="26"/>
      <c r="G21" s="27"/>
      <c r="H21" s="33" t="str">
        <f>IF(AND(D21&lt;&gt;"",E21&lt;&gt;""),IF(D21=O6,E21-D21-F21-G21,IF(D21=O7,O5-D21,"")),"")</f>
        <v/>
      </c>
      <c r="I21" s="16" t="str">
        <f>IF(AND(D21&lt;&gt;"",E21&lt;&gt;""),IF(OR(D21=O7,D21=O8),MOD(E21-O5,1)-F21,""),"")</f>
        <v/>
      </c>
      <c r="J21" s="29">
        <f t="shared" si="1"/>
        <v>0</v>
      </c>
      <c r="K21" s="17">
        <f>IFERROR(IF(L21&lt;R5,R6,IF(L21&gt;R5,(L21-R5))),"")+0</f>
        <v>0</v>
      </c>
      <c r="L21" s="30">
        <f t="shared" si="2"/>
        <v>0</v>
      </c>
      <c r="N21" s="31"/>
      <c r="O21" s="32"/>
      <c r="P21" s="37"/>
      <c r="R21" s="21"/>
      <c r="T21" s="22"/>
      <c r="V21" s="1"/>
    </row>
    <row r="22" spans="1:22" ht="15.95" customHeight="1" x14ac:dyDescent="0.25">
      <c r="A22" s="23">
        <f t="shared" si="0"/>
        <v>42</v>
      </c>
      <c r="B22" s="24">
        <f t="shared" si="3"/>
        <v>43391</v>
      </c>
      <c r="C22" s="25"/>
      <c r="D22" s="26"/>
      <c r="E22" s="26"/>
      <c r="F22" s="26"/>
      <c r="G22" s="27"/>
      <c r="H22" s="33" t="str">
        <f>IF(AND(D22&lt;&gt;"",E22&lt;&gt;""),IF(D22=O6,E22-D22-F22-G22,IF(D22=O7,O5-D22,"")),"")</f>
        <v/>
      </c>
      <c r="I22" s="16" t="str">
        <f>IF(AND(D22&lt;&gt;"",E22&lt;&gt;""),IF(OR(D22=O7,D22=O8),MOD(E22-O5,1)-F22,""),"")</f>
        <v/>
      </c>
      <c r="J22" s="29">
        <f t="shared" si="1"/>
        <v>0</v>
      </c>
      <c r="K22" s="17">
        <f>IFERROR(IF(L22&lt;R5,R6,IF(L22&gt;R5,(L22-R5))),"")+0</f>
        <v>0</v>
      </c>
      <c r="L22" s="30">
        <f t="shared" si="2"/>
        <v>0</v>
      </c>
      <c r="N22" s="38"/>
      <c r="R22" s="39"/>
      <c r="T22" s="22"/>
      <c r="V22" s="1"/>
    </row>
    <row r="23" spans="1:22" ht="15.95" customHeight="1" x14ac:dyDescent="0.25">
      <c r="A23" s="23">
        <f t="shared" si="0"/>
        <v>42</v>
      </c>
      <c r="B23" s="24">
        <f t="shared" si="3"/>
        <v>43392</v>
      </c>
      <c r="C23" s="25"/>
      <c r="D23" s="26"/>
      <c r="E23" s="26"/>
      <c r="F23" s="26"/>
      <c r="G23" s="27"/>
      <c r="H23" s="33" t="str">
        <f>IF(AND(D23&lt;&gt;"",E23&lt;&gt;""),IF(D23=O6,E23-D23-F23-G23,IF(D23=O7,O5-D23,"")),"")</f>
        <v/>
      </c>
      <c r="I23" s="16" t="str">
        <f>IF(AND(D23&lt;&gt;"",E23&lt;&gt;""),IF(OR(D23=O7,D23=O8),MOD(E23-O5,1)-F23,""),"")</f>
        <v/>
      </c>
      <c r="J23" s="29">
        <f t="shared" si="1"/>
        <v>0</v>
      </c>
      <c r="K23" s="17">
        <f>IFERROR(IF(L23&lt;R5,R6,IF(L23&gt;R5,(L23-R5))),"")+0</f>
        <v>0</v>
      </c>
      <c r="L23" s="30">
        <f t="shared" si="2"/>
        <v>0</v>
      </c>
      <c r="N23" s="40"/>
      <c r="R23" s="39"/>
      <c r="T23" s="22"/>
      <c r="V23" s="1"/>
    </row>
    <row r="24" spans="1:22" ht="15.95" customHeight="1" x14ac:dyDescent="0.25">
      <c r="A24" s="23">
        <f t="shared" si="0"/>
        <v>42</v>
      </c>
      <c r="B24" s="24">
        <f t="shared" si="3"/>
        <v>43393</v>
      </c>
      <c r="C24" s="25"/>
      <c r="D24" s="26"/>
      <c r="E24" s="26"/>
      <c r="F24" s="26"/>
      <c r="G24" s="27"/>
      <c r="H24" s="33" t="str">
        <f>IF(AND(D24&lt;&gt;"",E24&lt;&gt;""),IF(D24=O6,E24-D24-F24-G24,IF(D24=O7,O5-D24,"")),"")</f>
        <v/>
      </c>
      <c r="I24" s="16" t="str">
        <f>IF(AND(D24&lt;&gt;"",E24&lt;&gt;""),IF(OR(D24=O7,D24=O8),MOD(E24-O5,1)-F24,""),"")</f>
        <v/>
      </c>
      <c r="J24" s="29">
        <f t="shared" si="1"/>
        <v>0</v>
      </c>
      <c r="K24" s="17">
        <f>IFERROR(IF(L24&lt;R5,R6,IF(L24&gt;R5,(L24-R5))),"")+0</f>
        <v>0</v>
      </c>
      <c r="L24" s="30">
        <f t="shared" si="2"/>
        <v>0</v>
      </c>
      <c r="N24" s="38"/>
      <c r="R24" s="39"/>
      <c r="T24" s="22"/>
    </row>
    <row r="25" spans="1:22" ht="15.95" customHeight="1" x14ac:dyDescent="0.25">
      <c r="A25" s="23">
        <f t="shared" si="0"/>
        <v>42</v>
      </c>
      <c r="B25" s="24">
        <f t="shared" si="3"/>
        <v>43394</v>
      </c>
      <c r="C25" s="25"/>
      <c r="D25" s="26"/>
      <c r="E25" s="26"/>
      <c r="F25" s="26"/>
      <c r="G25" s="27"/>
      <c r="H25" s="33" t="str">
        <f>IF(AND(D25&lt;&gt;"",E25&lt;&gt;""),IF(D25=O6,E25-D25-F25-G25,IF(D25=O7,O5-D25,"")),"")</f>
        <v/>
      </c>
      <c r="I25" s="16" t="str">
        <f>IF(AND(D25&lt;&gt;"",E25&lt;&gt;""),IF(OR(D25=O7,D25=O8),MOD(E25-O5,1)-F25,""),"")</f>
        <v/>
      </c>
      <c r="J25" s="29">
        <f t="shared" si="1"/>
        <v>0</v>
      </c>
      <c r="K25" s="17">
        <f>IFERROR(IF(L25&lt;R5,R6,IF(L25&gt;R5,(L25-R5))),"")+0</f>
        <v>0</v>
      </c>
      <c r="L25" s="30">
        <f t="shared" si="2"/>
        <v>0</v>
      </c>
      <c r="N25" s="38"/>
      <c r="T25" s="22"/>
    </row>
    <row r="26" spans="1:22" ht="15.95" customHeight="1" x14ac:dyDescent="0.25">
      <c r="A26" s="23">
        <f t="shared" si="0"/>
        <v>43</v>
      </c>
      <c r="B26" s="24">
        <f t="shared" si="3"/>
        <v>43395</v>
      </c>
      <c r="C26" s="25"/>
      <c r="D26" s="26"/>
      <c r="E26" s="26"/>
      <c r="F26" s="26"/>
      <c r="G26" s="27"/>
      <c r="H26" s="33" t="str">
        <f>IF(AND(D26&lt;&gt;"",E26&lt;&gt;""),IF(D26=O6,E26-D26-F26-G26,IF(D26=O7,O5-D26,"")),"")</f>
        <v/>
      </c>
      <c r="I26" s="16" t="str">
        <f>IF(AND(D26&lt;&gt;"",E26&lt;&gt;""),IF(OR(D26=O7,D26=O8),MOD(E26-O5,1)-F26,""),"")</f>
        <v/>
      </c>
      <c r="J26" s="29">
        <f t="shared" si="1"/>
        <v>0</v>
      </c>
      <c r="K26" s="17">
        <f>IFERROR(IF(L26&lt;R5,R6,IF(L26&gt;R5,(L26-R5))),"")+0</f>
        <v>0</v>
      </c>
      <c r="L26" s="30">
        <f t="shared" si="2"/>
        <v>0</v>
      </c>
      <c r="N26" s="38"/>
      <c r="T26" s="22"/>
    </row>
    <row r="27" spans="1:22" ht="15.95" customHeight="1" x14ac:dyDescent="0.25">
      <c r="A27" s="23">
        <f t="shared" si="0"/>
        <v>43</v>
      </c>
      <c r="B27" s="24">
        <f t="shared" si="3"/>
        <v>43396</v>
      </c>
      <c r="C27" s="25"/>
      <c r="D27" s="26"/>
      <c r="E27" s="26"/>
      <c r="F27" s="26"/>
      <c r="G27" s="27"/>
      <c r="H27" s="33" t="str">
        <f>IF(AND(D27&lt;&gt;"",E27&lt;&gt;""),IF(D27=O6,E27-D27-F27-G27,IF(D27=O7,O5-D27,"")),"")</f>
        <v/>
      </c>
      <c r="I27" s="16" t="str">
        <f>IF(AND(D27&lt;&gt;"",E27&lt;&gt;""),IF(OR(D27=O7,D27=O8),MOD(E27-O5,1)-F27,""),"")</f>
        <v/>
      </c>
      <c r="J27" s="29">
        <f t="shared" si="1"/>
        <v>0</v>
      </c>
      <c r="K27" s="17">
        <f>IFERROR(IF(L27&lt;R5,R6,IF(L27&gt;R5,(L27-R5))),"")+0</f>
        <v>0</v>
      </c>
      <c r="L27" s="30">
        <f t="shared" si="2"/>
        <v>0</v>
      </c>
    </row>
    <row r="28" spans="1:22" ht="15.95" customHeight="1" x14ac:dyDescent="0.25">
      <c r="A28" s="23">
        <f t="shared" si="0"/>
        <v>43</v>
      </c>
      <c r="B28" s="24">
        <f t="shared" si="3"/>
        <v>43397</v>
      </c>
      <c r="C28" s="25"/>
      <c r="D28" s="26"/>
      <c r="E28" s="26"/>
      <c r="F28" s="26"/>
      <c r="G28" s="27"/>
      <c r="H28" s="33" t="str">
        <f>IF(AND(D28&lt;&gt;"",E28&lt;&gt;""),IF(D28=O6,E28-D28-F28-G28,IF(D28=O7,O5-D28,"")),"")</f>
        <v/>
      </c>
      <c r="I28" s="16" t="str">
        <f>IF(AND(D28&lt;&gt;"",E28&lt;&gt;""),IF(OR(D28=O7,D28=O8),MOD(E28-O5,1)-F28,""),"")</f>
        <v/>
      </c>
      <c r="J28" s="29">
        <f t="shared" si="1"/>
        <v>0</v>
      </c>
      <c r="K28" s="17">
        <f>IFERROR(IF(L28&lt;R5,R6,IF(L28&gt;R5,(L28-R5))),"")+0</f>
        <v>0</v>
      </c>
      <c r="L28" s="30">
        <f t="shared" si="2"/>
        <v>0</v>
      </c>
    </row>
    <row r="29" spans="1:22" ht="15.95" customHeight="1" x14ac:dyDescent="0.25">
      <c r="A29" s="23">
        <f t="shared" si="0"/>
        <v>43</v>
      </c>
      <c r="B29" s="24">
        <f t="shared" si="3"/>
        <v>43398</v>
      </c>
      <c r="C29" s="25"/>
      <c r="D29" s="26"/>
      <c r="E29" s="26"/>
      <c r="F29" s="26"/>
      <c r="G29" s="27"/>
      <c r="H29" s="33" t="str">
        <f>IF(AND(D29&lt;&gt;"",E29&lt;&gt;""),IF(D29=O6,E29-D29-F29-G29,IF(D29=O7,O5-D29,"")),"")</f>
        <v/>
      </c>
      <c r="I29" s="16" t="str">
        <f>IF(AND(D29&lt;&gt;"",E29&lt;&gt;""),IF(OR(D29=O7,D29=O8),MOD(E29-O5,1)-F29,""),"")</f>
        <v/>
      </c>
      <c r="J29" s="29">
        <f t="shared" si="1"/>
        <v>0</v>
      </c>
      <c r="K29" s="17">
        <f>IFERROR(IF(L29&lt;R5,R6,IF(L29&gt;R5,(L29-R5))),"")+0</f>
        <v>0</v>
      </c>
      <c r="L29" s="30">
        <f t="shared" si="2"/>
        <v>0</v>
      </c>
    </row>
    <row r="30" spans="1:22" ht="15.95" customHeight="1" x14ac:dyDescent="0.25">
      <c r="A30" s="23">
        <f t="shared" si="0"/>
        <v>43</v>
      </c>
      <c r="B30" s="24">
        <f t="shared" si="3"/>
        <v>43399</v>
      </c>
      <c r="C30" s="25"/>
      <c r="D30" s="26"/>
      <c r="E30" s="26"/>
      <c r="F30" s="26"/>
      <c r="G30" s="27"/>
      <c r="H30" s="33" t="str">
        <f>IF(AND(D30&lt;&gt;"",E30&lt;&gt;""),IF(D30=O6,E30-D30-F30-G30,IF(D30=O7,O5-D30,"")),"")</f>
        <v/>
      </c>
      <c r="I30" s="16" t="str">
        <f>IF(AND(D30&lt;&gt;"",E30&lt;&gt;""),IF(OR(D30=O7,D30=O8),MOD(E30-O5,1)-F30,""),"")</f>
        <v/>
      </c>
      <c r="J30" s="29">
        <f t="shared" si="1"/>
        <v>0</v>
      </c>
      <c r="K30" s="17">
        <f>IFERROR(IF(L30&lt;R5,R6,IF(L30&gt;R5,(L30-R5))),"")+0</f>
        <v>0</v>
      </c>
      <c r="L30" s="30">
        <f t="shared" si="2"/>
        <v>0</v>
      </c>
    </row>
    <row r="31" spans="1:22" ht="15.95" customHeight="1" x14ac:dyDescent="0.25">
      <c r="A31" s="23">
        <f t="shared" si="0"/>
        <v>43</v>
      </c>
      <c r="B31" s="24">
        <f t="shared" si="3"/>
        <v>43400</v>
      </c>
      <c r="C31" s="25"/>
      <c r="D31" s="26"/>
      <c r="E31" s="26"/>
      <c r="F31" s="26"/>
      <c r="G31" s="27"/>
      <c r="H31" s="33" t="str">
        <f>IF(AND(D31&lt;&gt;"",E31&lt;&gt;""),IF(D31=O6,E31-D31-F31-G31,IF(D31=O7,O5-D31,"")),"")</f>
        <v/>
      </c>
      <c r="I31" s="16" t="str">
        <f>IF(AND(D31&lt;&gt;"",E31&lt;&gt;""),IF(OR(D31=O7,D31=O8),MOD(E31-O5,1)-F31,""),"")</f>
        <v/>
      </c>
      <c r="J31" s="29">
        <f t="shared" si="1"/>
        <v>0</v>
      </c>
      <c r="K31" s="17">
        <f>IFERROR(IF(L31&lt;R5,R6,IF(L31&gt;R5,(L31-R5))),"")+0</f>
        <v>0</v>
      </c>
      <c r="L31" s="30">
        <f t="shared" si="2"/>
        <v>0</v>
      </c>
    </row>
    <row r="32" spans="1:22" ht="15.95" customHeight="1" x14ac:dyDescent="0.25">
      <c r="A32" s="23">
        <f t="shared" si="0"/>
        <v>43</v>
      </c>
      <c r="B32" s="24">
        <f t="shared" si="3"/>
        <v>43401</v>
      </c>
      <c r="C32" s="25"/>
      <c r="D32" s="26"/>
      <c r="E32" s="26"/>
      <c r="F32" s="26"/>
      <c r="G32" s="27"/>
      <c r="H32" s="33" t="str">
        <f>IF(AND(D32&lt;&gt;"",E32&lt;&gt;""),IF(D32=O6,E32-D32-F32-G32,IF(D32=O7,O5-D32,"")),"")</f>
        <v/>
      </c>
      <c r="I32" s="16" t="str">
        <f>IF(AND(D32&lt;&gt;"",E32&lt;&gt;""),IF(OR(D32=O7,D32=O8),MOD(E32-O5,1)-F32,""),"")</f>
        <v/>
      </c>
      <c r="J32" s="29">
        <f t="shared" si="1"/>
        <v>0</v>
      </c>
      <c r="K32" s="17">
        <f>IFERROR(IF(L32&lt;R5,R6,IF(L32&gt;R5,(L32-R5))),"")+0</f>
        <v>0</v>
      </c>
      <c r="L32" s="30">
        <f t="shared" si="2"/>
        <v>0</v>
      </c>
    </row>
    <row r="33" spans="1:12" ht="15.95" customHeight="1" x14ac:dyDescent="0.25">
      <c r="A33" s="23">
        <f t="shared" si="0"/>
        <v>44</v>
      </c>
      <c r="B33" s="24">
        <f t="shared" si="3"/>
        <v>43402</v>
      </c>
      <c r="C33" s="25"/>
      <c r="D33" s="26">
        <v>0.75</v>
      </c>
      <c r="E33" s="26">
        <v>4.1666666666666664E-2</v>
      </c>
      <c r="F33" s="26"/>
      <c r="G33" s="27"/>
      <c r="H33" s="33">
        <f>IF(AND(D33&lt;&gt;"",E33&lt;&gt;""),IF(D33=O6,E33-D33-F33-G33,IF(D33=O7,O5-D33,"")),"")</f>
        <v>0.125</v>
      </c>
      <c r="I33" s="16">
        <f>IF(AND(D33&lt;&gt;"",E33&lt;&gt;""),IF(OR(D33=O7,D33=O8),MOD(E33-O5,1)-F33,""),"")</f>
        <v>0.16666666666666663</v>
      </c>
      <c r="J33" s="29">
        <f t="shared" si="1"/>
        <v>0.29166666666666663</v>
      </c>
      <c r="K33" s="17">
        <f>IFERROR(IF(L33&lt;R5,R6,IF(L33&gt;R5,(L33-R5))),"")+0</f>
        <v>0</v>
      </c>
      <c r="L33" s="30">
        <f t="shared" si="2"/>
        <v>0.29166666666666663</v>
      </c>
    </row>
    <row r="34" spans="1:12" ht="15.95" customHeight="1" x14ac:dyDescent="0.25">
      <c r="A34" s="23">
        <f t="shared" si="0"/>
        <v>44</v>
      </c>
      <c r="B34" s="24">
        <f t="shared" si="3"/>
        <v>43403</v>
      </c>
      <c r="C34" s="25"/>
      <c r="D34" s="26">
        <v>0.75</v>
      </c>
      <c r="E34" s="26">
        <v>4.1666666666666664E-2</v>
      </c>
      <c r="F34" s="26"/>
      <c r="G34" s="27"/>
      <c r="H34" s="33">
        <f>IF(AND(D34&lt;&gt;"",E34&lt;&gt;""),IF(D34=O6,E34-D34-F34-G34,IF(D34=O7,O5-D34,"")),"")</f>
        <v>0.125</v>
      </c>
      <c r="I34" s="16">
        <f>IF(AND(D34&lt;&gt;"",E34&lt;&gt;""),IF(OR(D34=O7,D34=O8),MOD(E34-O5,1)-F34,""),"")</f>
        <v>0.16666666666666663</v>
      </c>
      <c r="J34" s="29">
        <f t="shared" si="1"/>
        <v>0.29166666666666663</v>
      </c>
      <c r="K34" s="17">
        <f>IFERROR(IF(L34&lt;R5,R6,IF(L34&gt;R5,(L34-R5))),"")+0</f>
        <v>0</v>
      </c>
      <c r="L34" s="30">
        <f t="shared" si="2"/>
        <v>0.29166666666666663</v>
      </c>
    </row>
    <row r="35" spans="1:12" ht="15.95" customHeight="1" thickBot="1" x14ac:dyDescent="0.3">
      <c r="A35" s="41">
        <f>WEEKNUM(B35,21)</f>
        <v>44</v>
      </c>
      <c r="B35" s="24">
        <f t="shared" si="3"/>
        <v>43404</v>
      </c>
      <c r="C35" s="42"/>
      <c r="D35" s="43">
        <v>0.75</v>
      </c>
      <c r="E35" s="43">
        <v>4.1666666666666664E-2</v>
      </c>
      <c r="F35" s="43"/>
      <c r="G35" s="44"/>
      <c r="H35" s="33">
        <f>IF(AND(D35&lt;&gt;"",E35&lt;&gt;""),IF(D35=O6,E35-D35-F35-G35,IF(D35=O7,O5-D35,"")),"")</f>
        <v>0.125</v>
      </c>
      <c r="I35" s="45">
        <f>IF(AND(D35&lt;&gt;"",E35&lt;&gt;""),IF(OR(D35=O7,D35=O8),MOD(E35-O5,1)-F35,""),"")</f>
        <v>0.16666666666666663</v>
      </c>
      <c r="J35" s="46">
        <f t="shared" si="1"/>
        <v>0.29166666666666663</v>
      </c>
      <c r="K35" s="46">
        <f>IFERROR(IF(L35&lt;R5,R6,IF(L35&gt;R5,(L35-R5))),"")+0</f>
        <v>0</v>
      </c>
      <c r="L35" s="47">
        <f t="shared" si="2"/>
        <v>0.29166666666666663</v>
      </c>
    </row>
    <row r="36" spans="1:12" ht="45" customHeight="1" thickBot="1" x14ac:dyDescent="0.3">
      <c r="A36" s="48"/>
      <c r="B36" s="49"/>
      <c r="C36" s="50"/>
      <c r="D36" s="51"/>
      <c r="E36" s="51"/>
      <c r="F36" s="52"/>
      <c r="G36" s="52"/>
      <c r="H36" s="52"/>
      <c r="I36" s="53"/>
      <c r="J36" s="54"/>
      <c r="K36" s="54"/>
      <c r="L36" s="54"/>
    </row>
    <row r="37" spans="1:12" ht="39.950000000000003" customHeight="1" thickBot="1" x14ac:dyDescent="0.3">
      <c r="A37" s="48"/>
      <c r="B37" s="55"/>
      <c r="C37" s="56"/>
      <c r="D37" s="57" t="s">
        <v>27</v>
      </c>
      <c r="E37" s="57" t="s">
        <v>28</v>
      </c>
      <c r="F37" s="58" t="s">
        <v>29</v>
      </c>
      <c r="G37" s="59" t="s">
        <v>30</v>
      </c>
      <c r="H37" s="60" t="s">
        <v>31</v>
      </c>
      <c r="I37" s="59" t="s">
        <v>32</v>
      </c>
      <c r="J37" s="61" t="s">
        <v>33</v>
      </c>
      <c r="K37" s="62" t="s">
        <v>34</v>
      </c>
      <c r="L37" s="63" t="s">
        <v>35</v>
      </c>
    </row>
    <row r="38" spans="1:12" ht="24.95" customHeight="1" thickBot="1" x14ac:dyDescent="0.3">
      <c r="A38" s="64"/>
      <c r="B38" s="65"/>
      <c r="C38" s="66"/>
      <c r="D38" s="67"/>
      <c r="E38" s="68"/>
      <c r="F38" s="68"/>
      <c r="G38" s="68"/>
      <c r="H38" s="69"/>
      <c r="I38" s="70"/>
      <c r="J38" s="71"/>
      <c r="K38" s="68"/>
      <c r="L38" s="72"/>
    </row>
    <row r="39" spans="1:12" ht="20.100000000000001" customHeight="1" x14ac:dyDescent="0.25">
      <c r="A39" s="133">
        <f>INT(MOD(INT((J2-2)/7)+0.6,52+5/28))+1</f>
        <v>40</v>
      </c>
      <c r="B39" s="127" t="str">
        <f>"Semaine du"&amp;TEXT((I2+((K2+(ROW()-40))*7))-((WEEKDAY((I2+((K2+(ROW()-40))*7)),2))-1)," jj/mm")&amp;" au"&amp;TEXT((I2+((K2+(ROW()-40))*7))-((WEEKDAY((I2+((K2+(ROW()-40))*7)),2))-1)+6," jj/mm")</f>
        <v>Semaine du 01/10 au 07/10</v>
      </c>
      <c r="C39" s="73" t="s">
        <v>36</v>
      </c>
      <c r="D39" s="74">
        <f>SUMIF(A5:A35,A39,H5:H35)</f>
        <v>0</v>
      </c>
      <c r="E39" s="75">
        <f>SUMIF(A5:A35,A39,I5:I35)</f>
        <v>0</v>
      </c>
      <c r="F39" s="76">
        <f>SUMIF(A5:A35,A39,J5:J35)</f>
        <v>0</v>
      </c>
      <c r="G39" s="76">
        <f>SUMIF(A5:A35,A39,K5:K35)</f>
        <v>0</v>
      </c>
      <c r="H39" s="77">
        <f>SUMIF(A5:A35,A39,L5:L35)</f>
        <v>0</v>
      </c>
      <c r="I39" s="78">
        <f>IFERROR(IF(H39="","",IF(H39&lt;=$R$7,0,IF(H39&lt;$R$8,H39-$R$7,$R$9))),"")</f>
        <v>0</v>
      </c>
      <c r="J39" s="76">
        <f>IFERROR(IF(H39="","",IF(H39&gt;$R$8,H39-$R$8,0)),"")</f>
        <v>0</v>
      </c>
      <c r="K39" s="76"/>
      <c r="L39" s="79"/>
    </row>
    <row r="40" spans="1:12" ht="20.100000000000001" customHeight="1" thickBot="1" x14ac:dyDescent="0.3">
      <c r="A40" s="134"/>
      <c r="B40" s="128"/>
      <c r="C40" s="80" t="s">
        <v>37</v>
      </c>
      <c r="D40" s="81">
        <f t="shared" ref="D40:J40" si="4">D39/"1:00"</f>
        <v>0</v>
      </c>
      <c r="E40" s="82">
        <f t="shared" si="4"/>
        <v>0</v>
      </c>
      <c r="F40" s="83">
        <f t="shared" si="4"/>
        <v>0</v>
      </c>
      <c r="G40" s="83">
        <f t="shared" si="4"/>
        <v>0</v>
      </c>
      <c r="H40" s="84">
        <f t="shared" si="4"/>
        <v>0</v>
      </c>
      <c r="I40" s="83">
        <f t="shared" si="4"/>
        <v>0</v>
      </c>
      <c r="J40" s="83">
        <f t="shared" si="4"/>
        <v>0</v>
      </c>
      <c r="K40" s="83"/>
      <c r="L40" s="85"/>
    </row>
    <row r="41" spans="1:12" ht="20.100000000000001" customHeight="1" x14ac:dyDescent="0.25">
      <c r="A41" s="125">
        <f>A39+1</f>
        <v>41</v>
      </c>
      <c r="B41" s="127" t="str">
        <f>"Semaine du"&amp;TEXT((I2+((K2+(ROW()-41))*7))-((WEEKDAY((I2+((K2+(ROW()-41))*7)),2))-1)," jj/mm")&amp;" au"&amp;TEXT((I2+((K2+(ROW()-41))*7))-((WEEKDAY((I2+((K2+(ROW()-41))*7)),2))-1)+6," jj/mm")</f>
        <v>Semaine du 08/10 au 14/10</v>
      </c>
      <c r="C41" s="73" t="s">
        <v>38</v>
      </c>
      <c r="D41" s="74">
        <f>SUMIF(A5:A35,A41,H5:H35)</f>
        <v>0</v>
      </c>
      <c r="E41" s="75">
        <f>SUMIF(A5:A35,A41,I5:I35)</f>
        <v>0</v>
      </c>
      <c r="F41" s="76">
        <f>SUMIF(A5:A35,A41,J5:J35)</f>
        <v>0</v>
      </c>
      <c r="G41" s="76">
        <f>SUMIF(A5:A35,A41,K5:K35)</f>
        <v>0</v>
      </c>
      <c r="H41" s="77">
        <f>SUMIF(A5:A35,A41,L5:L35)</f>
        <v>0</v>
      </c>
      <c r="I41" s="78">
        <f>IFERROR(IF(H41="","",IF(H41&lt;=$R$7,0,IF(H41&lt;$R$8,H41-$R$7,$R$9))),"")</f>
        <v>0</v>
      </c>
      <c r="J41" s="76">
        <f>IFERROR(IF(H41="","",IF(H41&gt;$R$8,H41-$R$8,0)),"")</f>
        <v>0</v>
      </c>
      <c r="K41" s="76"/>
      <c r="L41" s="79"/>
    </row>
    <row r="42" spans="1:12" ht="20.100000000000001" customHeight="1" thickBot="1" x14ac:dyDescent="0.3">
      <c r="A42" s="125"/>
      <c r="B42" s="128"/>
      <c r="C42" s="80" t="s">
        <v>37</v>
      </c>
      <c r="D42" s="81">
        <f t="shared" ref="D42:J42" si="5">D41/"1:00"</f>
        <v>0</v>
      </c>
      <c r="E42" s="82">
        <f t="shared" si="5"/>
        <v>0</v>
      </c>
      <c r="F42" s="83">
        <f t="shared" si="5"/>
        <v>0</v>
      </c>
      <c r="G42" s="83">
        <f t="shared" si="5"/>
        <v>0</v>
      </c>
      <c r="H42" s="84">
        <f t="shared" si="5"/>
        <v>0</v>
      </c>
      <c r="I42" s="86">
        <f t="shared" si="5"/>
        <v>0</v>
      </c>
      <c r="J42" s="83">
        <f t="shared" si="5"/>
        <v>0</v>
      </c>
      <c r="K42" s="83"/>
      <c r="L42" s="85"/>
    </row>
    <row r="43" spans="1:12" ht="20.100000000000001" customHeight="1" x14ac:dyDescent="0.25">
      <c r="A43" s="125">
        <f>A41+1</f>
        <v>42</v>
      </c>
      <c r="B43" s="127" t="str">
        <f>"Semaine du"&amp;TEXT((I2+((K2+(ROW()-42))*7))-((WEEKDAY((I2+((K2+(ROW()-42))*7)),2))-1)," jj/mm")&amp;" au"&amp;TEXT((I2+((K2+(ROW()-42))*7))-((WEEKDAY((I2+((K2+(ROW()-42))*7)),2))-1)+6," jj/mm")</f>
        <v>Semaine du 15/10 au 21/10</v>
      </c>
      <c r="C43" s="73" t="s">
        <v>38</v>
      </c>
      <c r="D43" s="74">
        <f>SUMIF(A5:A35,A43,H5:H35)</f>
        <v>0</v>
      </c>
      <c r="E43" s="75">
        <f>SUMIF(A5:A35,A43,I5:I35)</f>
        <v>0</v>
      </c>
      <c r="F43" s="76">
        <f>SUMIF(A5:A35,A43,J5:J35)</f>
        <v>0</v>
      </c>
      <c r="G43" s="76">
        <f>SUMIF(A5:A35,A43,K5:K35)</f>
        <v>0</v>
      </c>
      <c r="H43" s="77">
        <f>SUMIF(A5:A35,A43,L5:L35)</f>
        <v>0</v>
      </c>
      <c r="I43" s="78">
        <f>IFERROR(IF(H43="","",IF(H43&lt;=$R$7,0,IF(H43&lt;$R$8,H43-$R$7,$R$9))),"")</f>
        <v>0</v>
      </c>
      <c r="J43" s="76">
        <f>IFERROR(IF(H43="","",IF(H43&gt;$R$8,H43-$R$8,0)),"")</f>
        <v>0</v>
      </c>
      <c r="K43" s="76"/>
      <c r="L43" s="79"/>
    </row>
    <row r="44" spans="1:12" ht="20.100000000000001" customHeight="1" thickBot="1" x14ac:dyDescent="0.3">
      <c r="A44" s="125"/>
      <c r="B44" s="128"/>
      <c r="C44" s="80" t="s">
        <v>37</v>
      </c>
      <c r="D44" s="81">
        <f t="shared" ref="D44:J44" si="6">D43/"1:00"</f>
        <v>0</v>
      </c>
      <c r="E44" s="82">
        <f t="shared" si="6"/>
        <v>0</v>
      </c>
      <c r="F44" s="83">
        <f t="shared" si="6"/>
        <v>0</v>
      </c>
      <c r="G44" s="83">
        <f t="shared" si="6"/>
        <v>0</v>
      </c>
      <c r="H44" s="84">
        <f t="shared" si="6"/>
        <v>0</v>
      </c>
      <c r="I44" s="86">
        <f t="shared" si="6"/>
        <v>0</v>
      </c>
      <c r="J44" s="83">
        <f t="shared" si="6"/>
        <v>0</v>
      </c>
      <c r="K44" s="83"/>
      <c r="L44" s="85"/>
    </row>
    <row r="45" spans="1:12" ht="20.100000000000001" customHeight="1" x14ac:dyDescent="0.25">
      <c r="A45" s="125">
        <f>A43+1</f>
        <v>43</v>
      </c>
      <c r="B45" s="127" t="str">
        <f>"Semaine du"&amp;TEXT((I2+((K2+(ROW()-43))*7))-((WEEKDAY((I2+((K2+(ROW()-43))*7)),2))-1)," jj/mm")&amp;" au"&amp;TEXT((I2+((K2+(ROW()-43))*7))-((WEEKDAY((I2+((K2+(ROW()-43))*7)),2))-1)+6," jj/mm")</f>
        <v>Semaine du 22/10 au 28/10</v>
      </c>
      <c r="C45" s="73" t="s">
        <v>36</v>
      </c>
      <c r="D45" s="74">
        <f>SUMIF(A5:A35,A45,H5:H35)</f>
        <v>0</v>
      </c>
      <c r="E45" s="75">
        <f>SUMIF(A5:A35,A45,I5:I35)</f>
        <v>0</v>
      </c>
      <c r="F45" s="76">
        <f>SUMIF(A5:A35,A45,J5:J35)</f>
        <v>0</v>
      </c>
      <c r="G45" s="76">
        <f>SUMIF(A5:A35,A45,K5:K35)</f>
        <v>0</v>
      </c>
      <c r="H45" s="77">
        <f>SUMIF(A5:A35,A45,L5:L35)</f>
        <v>0</v>
      </c>
      <c r="I45" s="78">
        <f>IFERROR(IF(H45="","",IF(H45&lt;=$R$7,0,IF(H45&lt;$R$8,H45-$R$7,$R$9))),"")</f>
        <v>0</v>
      </c>
      <c r="J45" s="76">
        <f>IFERROR(IF(H45="","",IF(H45&gt;$R$8,H45-$R$8,0)),"")</f>
        <v>0</v>
      </c>
      <c r="K45" s="76"/>
      <c r="L45" s="79"/>
    </row>
    <row r="46" spans="1:12" ht="20.100000000000001" customHeight="1" thickBot="1" x14ac:dyDescent="0.3">
      <c r="A46" s="125"/>
      <c r="B46" s="128"/>
      <c r="C46" s="80" t="s">
        <v>37</v>
      </c>
      <c r="D46" s="81">
        <f t="shared" ref="D46:J46" si="7">D45/"1:00"</f>
        <v>0</v>
      </c>
      <c r="E46" s="82">
        <f t="shared" si="7"/>
        <v>0</v>
      </c>
      <c r="F46" s="83">
        <f t="shared" si="7"/>
        <v>0</v>
      </c>
      <c r="G46" s="83">
        <f t="shared" si="7"/>
        <v>0</v>
      </c>
      <c r="H46" s="84">
        <f t="shared" si="7"/>
        <v>0</v>
      </c>
      <c r="I46" s="86">
        <f t="shared" si="7"/>
        <v>0</v>
      </c>
      <c r="J46" s="83">
        <f t="shared" si="7"/>
        <v>0</v>
      </c>
      <c r="K46" s="83"/>
      <c r="L46" s="85"/>
    </row>
    <row r="47" spans="1:12" ht="20.100000000000001" customHeight="1" x14ac:dyDescent="0.25">
      <c r="A47" s="125">
        <f t="shared" ref="A47" si="8">A45+1</f>
        <v>44</v>
      </c>
      <c r="B47" s="127" t="str">
        <f>"Semaine du"&amp;TEXT((I2+((K2+(ROW()-44))*7))-((WEEKDAY((I2+((K2+(ROW()-44))*7)),2))-1)," jj/mm")&amp;" au"&amp;TEXT((I2+((K2+(ROW()-44))*7))-((WEEKDAY((I2+((K2+(ROW()-44))*7)),2))-1)+6," jj/mm")</f>
        <v>Semaine du 29/10 au 04/11</v>
      </c>
      <c r="C47" s="87" t="s">
        <v>36</v>
      </c>
      <c r="D47" s="88">
        <f>SUMIF(A5:A35,A47,H5:H35)</f>
        <v>0.375</v>
      </c>
      <c r="E47" s="89">
        <f>SUMIF(A5:A35,A47,I5:I35)</f>
        <v>0.49999999999999989</v>
      </c>
      <c r="F47" s="90">
        <f>SUMIF(A5:A35,A47,J5:J35)</f>
        <v>0.87499999999999989</v>
      </c>
      <c r="G47" s="90">
        <f>SUMIF(A5:A35,A47,K5:K35)</f>
        <v>0</v>
      </c>
      <c r="H47" s="91">
        <f>SUMIF(A5:A35,A47,L5:L35)</f>
        <v>0.87499999999999989</v>
      </c>
      <c r="I47" s="92">
        <f>IFERROR(IF(H47="","",IF(H47&lt;=$R$7,0,IF(H47&lt;$R$8,H47-$R$7,$R$9))),"")</f>
        <v>0</v>
      </c>
      <c r="J47" s="90">
        <f>IFERROR(IF(H47="","",IF(H47&gt;$R$8,H47-$R$8,0)),"")</f>
        <v>0</v>
      </c>
      <c r="K47" s="90"/>
      <c r="L47" s="93"/>
    </row>
    <row r="48" spans="1:12" ht="20.100000000000001" customHeight="1" thickBot="1" x14ac:dyDescent="0.3">
      <c r="A48" s="125"/>
      <c r="B48" s="128"/>
      <c r="C48" s="94" t="s">
        <v>37</v>
      </c>
      <c r="D48" s="95">
        <f t="shared" ref="D48:J48" si="9">D47/"1:00"</f>
        <v>9</v>
      </c>
      <c r="E48" s="96">
        <f t="shared" si="9"/>
        <v>11.999999999999998</v>
      </c>
      <c r="F48" s="97">
        <f t="shared" si="9"/>
        <v>21</v>
      </c>
      <c r="G48" s="97">
        <f t="shared" si="9"/>
        <v>0</v>
      </c>
      <c r="H48" s="98">
        <f t="shared" si="9"/>
        <v>21</v>
      </c>
      <c r="I48" s="99">
        <f t="shared" si="9"/>
        <v>0</v>
      </c>
      <c r="J48" s="97">
        <f t="shared" si="9"/>
        <v>0</v>
      </c>
      <c r="K48" s="83"/>
      <c r="L48" s="85"/>
    </row>
    <row r="49" spans="1:12" ht="20.100000000000001" customHeight="1" x14ac:dyDescent="0.25">
      <c r="A49" s="125">
        <f>A47+1</f>
        <v>45</v>
      </c>
      <c r="B49" s="127" t="str">
        <f>"Semaine du"&amp;TEXT((I2+((K2+(ROW()-45))*7))-((WEEKDAY((I2+((K2+(ROW()-45))*7)),2))-1)," jj/mm")&amp;" au"&amp;TEXT((I2+((K2+(ROW()-45))*7))-((WEEKDAY((I2+((K2+(ROW()-45))*7)),2))-1)+6," jj/mm")</f>
        <v>Semaine du 05/11 au 11/11</v>
      </c>
      <c r="C49" s="100" t="s">
        <v>36</v>
      </c>
      <c r="D49" s="74">
        <f>SUMIF(A5:A35,A49,H5:H35)</f>
        <v>0</v>
      </c>
      <c r="E49" s="74">
        <f>SUMIF(A5:A35,A49,I5:I35)</f>
        <v>0</v>
      </c>
      <c r="F49" s="74">
        <f>SUMIF(A5:A35,A49,J5:J35)</f>
        <v>0</v>
      </c>
      <c r="G49" s="74">
        <f>SUMIF(A5:A35,A49,K5:K35)</f>
        <v>0</v>
      </c>
      <c r="H49" s="74">
        <f>SUMIF(A5:A35,A49,L5:L35)</f>
        <v>0</v>
      </c>
      <c r="I49" s="78">
        <f>IFERROR(IF(H49="","",IF(H49&lt;=$R$7,0,IF(H49&lt;$R$8,H49-$R$7,$R$9))),"")</f>
        <v>0</v>
      </c>
      <c r="J49" s="76">
        <f>IFERROR(IF(H49="","",IF(H49&gt;$R$8,H49-$R$8,0)),"")</f>
        <v>0</v>
      </c>
      <c r="K49" s="101"/>
      <c r="L49" s="102"/>
    </row>
    <row r="50" spans="1:12" ht="20.100000000000001" customHeight="1" thickBot="1" x14ac:dyDescent="0.3">
      <c r="A50" s="126"/>
      <c r="B50" s="128"/>
      <c r="C50" s="103" t="s">
        <v>37</v>
      </c>
      <c r="D50" s="95">
        <f t="shared" ref="D50:J50" si="10">D49/"1:00"</f>
        <v>0</v>
      </c>
      <c r="E50" s="96">
        <f t="shared" si="10"/>
        <v>0</v>
      </c>
      <c r="F50" s="97">
        <f t="shared" si="10"/>
        <v>0</v>
      </c>
      <c r="G50" s="97">
        <f t="shared" si="10"/>
        <v>0</v>
      </c>
      <c r="H50" s="98">
        <f t="shared" si="10"/>
        <v>0</v>
      </c>
      <c r="I50" s="99">
        <f t="shared" si="10"/>
        <v>0</v>
      </c>
      <c r="J50" s="97">
        <f t="shared" si="10"/>
        <v>0</v>
      </c>
      <c r="K50" s="97"/>
      <c r="L50" s="104"/>
    </row>
    <row r="51" spans="1:12" ht="30" customHeight="1" x14ac:dyDescent="0.25">
      <c r="A51" s="1"/>
      <c r="B51" s="129" t="s">
        <v>39</v>
      </c>
      <c r="C51" s="105" t="s">
        <v>36</v>
      </c>
      <c r="D51" s="106">
        <f t="shared" ref="D51:J52" si="11">SUM(D39,D41,D43,D45,D47,D49)</f>
        <v>0.375</v>
      </c>
      <c r="E51" s="106">
        <f t="shared" si="11"/>
        <v>0.49999999999999989</v>
      </c>
      <c r="F51" s="106">
        <f t="shared" si="11"/>
        <v>0.87499999999999989</v>
      </c>
      <c r="G51" s="106">
        <f t="shared" si="11"/>
        <v>0</v>
      </c>
      <c r="H51" s="106">
        <f t="shared" si="11"/>
        <v>0.87499999999999989</v>
      </c>
      <c r="I51" s="107">
        <f t="shared" si="11"/>
        <v>0</v>
      </c>
      <c r="J51" s="106">
        <f t="shared" si="11"/>
        <v>0</v>
      </c>
      <c r="K51" s="106"/>
      <c r="L51" s="108"/>
    </row>
    <row r="52" spans="1:12" ht="30" customHeight="1" thickBot="1" x14ac:dyDescent="0.3">
      <c r="A52" s="1"/>
      <c r="B52" s="130"/>
      <c r="C52" s="109" t="s">
        <v>37</v>
      </c>
      <c r="D52" s="110">
        <f t="shared" si="11"/>
        <v>9</v>
      </c>
      <c r="E52" s="110">
        <f t="shared" si="11"/>
        <v>11.999999999999998</v>
      </c>
      <c r="F52" s="110">
        <f t="shared" si="11"/>
        <v>21</v>
      </c>
      <c r="G52" s="110">
        <f t="shared" si="11"/>
        <v>0</v>
      </c>
      <c r="H52" s="110">
        <f t="shared" si="11"/>
        <v>21</v>
      </c>
      <c r="I52" s="110">
        <f t="shared" si="11"/>
        <v>0</v>
      </c>
      <c r="J52" s="110">
        <f t="shared" si="11"/>
        <v>0</v>
      </c>
      <c r="K52" s="110"/>
      <c r="L52" s="111"/>
    </row>
    <row r="53" spans="1:12" x14ac:dyDescent="0.25">
      <c r="A53" s="1"/>
      <c r="B53" s="1"/>
      <c r="C53" s="112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ht="15" customHeight="1" x14ac:dyDescent="0.25"/>
    <row r="70" ht="26.25" customHeight="1" x14ac:dyDescent="0.25"/>
    <row r="71" ht="26.25" customHeight="1" x14ac:dyDescent="0.25"/>
    <row r="72" ht="21" customHeight="1" x14ac:dyDescent="0.25"/>
    <row r="76" ht="15.75" customHeight="1" x14ac:dyDescent="0.25"/>
  </sheetData>
  <sheetProtection selectLockedCells="1" selectUnlockedCells="1"/>
  <mergeCells count="15">
    <mergeCell ref="D2:E2"/>
    <mergeCell ref="F2:G2"/>
    <mergeCell ref="A39:A40"/>
    <mergeCell ref="B39:B40"/>
    <mergeCell ref="A41:A42"/>
    <mergeCell ref="B41:B42"/>
    <mergeCell ref="A49:A50"/>
    <mergeCell ref="B49:B50"/>
    <mergeCell ref="B51:B52"/>
    <mergeCell ref="A43:A44"/>
    <mergeCell ref="B43:B44"/>
    <mergeCell ref="A45:A46"/>
    <mergeCell ref="B45:B46"/>
    <mergeCell ref="A47:A48"/>
    <mergeCell ref="B47:B48"/>
  </mergeCells>
  <conditionalFormatting sqref="B5:L35">
    <cfRule type="expression" dxfId="7" priority="3">
      <formula>WEEKDAY($B5,2)&gt;5</formula>
    </cfRule>
  </conditionalFormatting>
  <conditionalFormatting sqref="A5:A35">
    <cfRule type="expression" dxfId="6" priority="2">
      <formula>ISODD(WEEKNUM(B5,21))</formula>
    </cfRule>
  </conditionalFormatting>
  <conditionalFormatting sqref="A39 A41 A43 A45 A47 A49">
    <cfRule type="expression" dxfId="5" priority="1">
      <formula>MOD($A39,2)=1</formula>
    </cfRule>
  </conditionalFormatting>
  <conditionalFormatting sqref="B5:L35">
    <cfRule type="expression" dxfId="4" priority="4">
      <formula>COUNTIF($T$5:$T$15,$B5)</formula>
    </cfRule>
  </conditionalFormatting>
  <dataValidations count="1">
    <dataValidation type="list" allowBlank="1" showInputMessage="1" showErrorMessage="1" sqref="C5:C35">
      <formula1>$V$5:$V$15</formula1>
    </dataValidation>
  </dataValidations>
  <pageMargins left="0.39370078740157483" right="0.39370078740157483" top="0.59055118110236227" bottom="0.59055118110236227" header="0.31496062992125984" footer="0.31496062992125984"/>
  <pageSetup paperSize="9" scale="6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topLeftCell="A25" zoomScaleNormal="100" zoomScaleSheetLayoutView="70" workbookViewId="0">
      <selection activeCell="B37" sqref="B37"/>
    </sheetView>
  </sheetViews>
  <sheetFormatPr baseColWidth="10" defaultRowHeight="15" x14ac:dyDescent="0.25"/>
  <cols>
    <col min="1" max="1" width="6.7109375" style="2" customWidth="1"/>
    <col min="2" max="2" width="29" style="2" bestFit="1" customWidth="1"/>
    <col min="3" max="3" width="11.7109375" style="2" customWidth="1"/>
    <col min="4" max="14" width="10.7109375" style="2" customWidth="1"/>
    <col min="15" max="15" width="11.42578125" style="2" customWidth="1"/>
    <col min="16" max="16" width="11.140625" style="2" customWidth="1"/>
    <col min="17" max="18" width="11.42578125" style="2"/>
    <col min="19" max="19" width="5.7109375" style="2" customWidth="1"/>
    <col min="20" max="20" width="11.42578125" style="2"/>
    <col min="21" max="21" width="5.7109375" style="2" customWidth="1"/>
    <col min="22" max="22" width="26.7109375" style="2" customWidth="1"/>
    <col min="23" max="23" width="5.7109375" style="2" customWidth="1"/>
    <col min="24" max="24" width="12.7109375" style="2" customWidth="1"/>
    <col min="25" max="25" width="5.7109375" style="2" customWidth="1"/>
    <col min="26" max="26" width="11.42578125" style="2"/>
    <col min="27" max="27" width="5.7109375" style="2" customWidth="1"/>
    <col min="28" max="16384" width="11.42578125" style="2"/>
  </cols>
  <sheetData>
    <row r="1" spans="1:24" ht="39.950000000000003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ht="30" customHeight="1" thickBot="1" x14ac:dyDescent="0.3">
      <c r="A2" s="1"/>
      <c r="B2" s="3"/>
      <c r="C2" s="1"/>
      <c r="D2" s="131" t="s">
        <v>41</v>
      </c>
      <c r="E2" s="132"/>
      <c r="F2" s="132">
        <v>2018</v>
      </c>
      <c r="G2" s="132"/>
      <c r="H2" s="1"/>
      <c r="I2" s="4">
        <v>43101</v>
      </c>
      <c r="J2" s="4">
        <f>DATE(F2,MONTH(1&amp;D2),1)</f>
        <v>43405</v>
      </c>
      <c r="K2" s="5">
        <f>WEEKNUM(J2,2)</f>
        <v>44</v>
      </c>
      <c r="L2" s="1"/>
      <c r="M2" s="1"/>
      <c r="N2" s="1"/>
    </row>
    <row r="3" spans="1:24" ht="39.950000000000003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4" ht="39.950000000000003" customHeight="1" thickBot="1" x14ac:dyDescent="0.3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123" t="s">
        <v>42</v>
      </c>
      <c r="N4" s="123" t="s">
        <v>43</v>
      </c>
    </row>
    <row r="5" spans="1:24" ht="15.95" customHeight="1" x14ac:dyDescent="0.25">
      <c r="A5" s="10">
        <f>WEEKNUM(B5,2)</f>
        <v>44</v>
      </c>
      <c r="B5" s="11">
        <f>DATE(F2,MONTH(1&amp;D2),1)</f>
        <v>43405</v>
      </c>
      <c r="C5" s="12"/>
      <c r="D5" s="13"/>
      <c r="E5" s="13"/>
      <c r="F5" s="13"/>
      <c r="G5" s="14"/>
      <c r="H5" s="15" t="str">
        <f>IF(AND(D5&lt;&gt;"",E5&lt;&gt;""),IF(D5=Q6,E5-D5-F5-G5,IF(D5=Q7,Q5-D5,"")),"")</f>
        <v/>
      </c>
      <c r="I5" s="16" t="str">
        <f>IF(AND(D5&lt;&gt;"",E5&lt;&gt;""),IF(OR(D5=Q7,D5=Q8),MOD(E5-Q5,1)-F5,""),"")</f>
        <v/>
      </c>
      <c r="J5" s="17">
        <f t="shared" ref="J5:J35" si="0">IFERROR(IF(L5="","",(L5-K5)),"")</f>
        <v>0</v>
      </c>
      <c r="K5" s="17">
        <f>IFERROR(IF(L5&lt;T5,T6,IF(L5&gt;T5,(L5-T5))),"")+0</f>
        <v>0</v>
      </c>
      <c r="L5" s="18">
        <f>SUM(H5:I5)</f>
        <v>0</v>
      </c>
      <c r="M5" s="122" t="str">
        <f>IF(OR(D5="",N5&lt;&gt;"",H5&lt;&gt;""),"",IF(WEEKDAY(B5,2)=7,1-D5,""))</f>
        <v/>
      </c>
      <c r="N5" s="30" t="str">
        <f>IF(OR(D5="",H5&lt;&gt;""),"",IF(COUNTIF($V$5:$V$15,B5)=1,1-D5,""))</f>
        <v/>
      </c>
      <c r="P5" s="19" t="s">
        <v>12</v>
      </c>
      <c r="Q5" s="20">
        <v>0.875</v>
      </c>
      <c r="R5" s="20">
        <v>0.25</v>
      </c>
      <c r="T5" s="21">
        <v>0.29166666666666669</v>
      </c>
      <c r="V5" s="22">
        <f>DATE(F2,1,1)</f>
        <v>43101</v>
      </c>
      <c r="X5" s="1"/>
    </row>
    <row r="6" spans="1:24" ht="15.95" customHeight="1" x14ac:dyDescent="0.25">
      <c r="A6" s="23">
        <f t="shared" ref="A6:A34" si="1">WEEKNUM(B6,2)</f>
        <v>44</v>
      </c>
      <c r="B6" s="24">
        <f>IF(WEEKDAY(B5)=7,B5+1,B5+1)</f>
        <v>43406</v>
      </c>
      <c r="C6" s="25"/>
      <c r="D6" s="26">
        <v>0.75</v>
      </c>
      <c r="E6" s="26">
        <v>4.1666666666666664E-2</v>
      </c>
      <c r="F6" s="26"/>
      <c r="G6" s="27"/>
      <c r="H6" s="28">
        <f>IF(AND(D6&lt;&gt;"",E6&lt;&gt;""),IF(D6=Q6,E6-D6-F6-G6,IF(D6=Q7,Q5-D6,"")),"")</f>
        <v>0.125</v>
      </c>
      <c r="I6" s="16">
        <f>IF(AND(D6&lt;&gt;"",E6&lt;&gt;""),IF(OR(D6=Q7,D6=Q8),MOD(E6-Q5,1)-F6,""),"")</f>
        <v>0.16666666666666663</v>
      </c>
      <c r="J6" s="29">
        <f t="shared" si="0"/>
        <v>0.29166666666666663</v>
      </c>
      <c r="K6" s="17">
        <f>IFERROR(IF(L6&lt;T5,T6,IF(L6&gt;T5,(L6-T5))),"")+0</f>
        <v>0</v>
      </c>
      <c r="L6" s="30">
        <f t="shared" ref="L6:L35" si="2">SUM(H6:I6)</f>
        <v>0.29166666666666663</v>
      </c>
      <c r="M6" s="122" t="str">
        <f t="shared" ref="M6:M35" si="3">IF(OR(D6="",N6&lt;&gt;"",H6&lt;&gt;""),"",IF(WEEKDAY(B6,2)=7,1-D6,""))</f>
        <v/>
      </c>
      <c r="N6" s="30" t="str">
        <f t="shared" ref="N6:N35" si="4">IF(OR(D6="",H6&lt;&gt;""),"",IF(COUNTIF($V$5:$V$15,B6)=1,1-D6,""))</f>
        <v/>
      </c>
      <c r="P6" s="31" t="s">
        <v>13</v>
      </c>
      <c r="Q6" s="32">
        <v>0.29166666666666669</v>
      </c>
      <c r="R6" s="32">
        <v>0.63888888888888895</v>
      </c>
      <c r="T6" s="21">
        <v>0</v>
      </c>
      <c r="V6" s="22">
        <f>FLOOR(DATE(F2,5,DAY(MINUTE(F2/38)/2+56)),7)-34+7*(F2=2079)+1</f>
        <v>43192</v>
      </c>
      <c r="X6" s="1" t="s">
        <v>14</v>
      </c>
    </row>
    <row r="7" spans="1:24" ht="15.95" customHeight="1" x14ac:dyDescent="0.25">
      <c r="A7" s="23">
        <f t="shared" si="1"/>
        <v>44</v>
      </c>
      <c r="B7" s="24">
        <f t="shared" ref="B7:B35" si="5">IF(WEEKDAY(B6)=7,B6+1,B6+1)</f>
        <v>43407</v>
      </c>
      <c r="C7" s="25"/>
      <c r="D7" s="26">
        <v>0.75</v>
      </c>
      <c r="E7" s="26">
        <v>4.1666666666666664E-2</v>
      </c>
      <c r="F7" s="26"/>
      <c r="G7" s="27"/>
      <c r="H7" s="33">
        <f>IF(AND(D7&lt;&gt;"",E7&lt;&gt;""),IF(D7=Q6,E7-D7-F7-G7,IF(D7=Q7,Q5-D7,"")),"")</f>
        <v>0.125</v>
      </c>
      <c r="I7" s="16">
        <f>IF(AND(D7&lt;&gt;"",E7&lt;&gt;""),IF(OR(D7=Q7,D7=Q8),MOD(E7-Q5,1)-F7,""),"")</f>
        <v>0.16666666666666663</v>
      </c>
      <c r="J7" s="29">
        <f t="shared" si="0"/>
        <v>0.29166666666666663</v>
      </c>
      <c r="K7" s="17">
        <f>IFERROR(IF(L7&lt;T5,T6,IF(L7&gt;T5,(L7-T5))),"")+0</f>
        <v>0</v>
      </c>
      <c r="L7" s="30">
        <f t="shared" si="2"/>
        <v>0.29166666666666663</v>
      </c>
      <c r="M7" s="122" t="str">
        <f t="shared" si="3"/>
        <v/>
      </c>
      <c r="N7" s="30" t="str">
        <f t="shared" si="4"/>
        <v/>
      </c>
      <c r="P7" s="19" t="s">
        <v>15</v>
      </c>
      <c r="Q7" s="20">
        <v>0.75</v>
      </c>
      <c r="R7" s="20">
        <v>5.5555555555555552E-2</v>
      </c>
      <c r="T7" s="21">
        <v>1.4583333333333333</v>
      </c>
      <c r="V7" s="22">
        <f>DATE(F2,5,1)</f>
        <v>43221</v>
      </c>
      <c r="X7" s="1" t="s">
        <v>16</v>
      </c>
    </row>
    <row r="8" spans="1:24" ht="15.95" customHeight="1" x14ac:dyDescent="0.25">
      <c r="A8" s="23">
        <f t="shared" si="1"/>
        <v>44</v>
      </c>
      <c r="B8" s="24">
        <f t="shared" si="5"/>
        <v>43408</v>
      </c>
      <c r="C8" s="25"/>
      <c r="D8" s="26"/>
      <c r="E8" s="26"/>
      <c r="F8" s="26"/>
      <c r="G8" s="27"/>
      <c r="H8" s="33" t="str">
        <f>IF(AND(D8&lt;&gt;"",E8&lt;&gt;""),IF(D8=Q6,E8-D8-F8-G8,IF(D8=Q7,Q5-D8,"")),"")</f>
        <v/>
      </c>
      <c r="I8" s="16" t="str">
        <f>IF(AND(D8&lt;&gt;"",E8&lt;&gt;""),IF(OR(D8=Q7,D8=Q8),MOD(E8-Q5,1)-F8,""),"")</f>
        <v/>
      </c>
      <c r="J8" s="29">
        <f t="shared" si="0"/>
        <v>0</v>
      </c>
      <c r="K8" s="17">
        <f>IFERROR(IF(L8&lt;T5,T6,IF(L8&gt;T5,(L8-T5))),"")+0</f>
        <v>0</v>
      </c>
      <c r="L8" s="30">
        <f t="shared" si="2"/>
        <v>0</v>
      </c>
      <c r="M8" s="122" t="str">
        <f t="shared" si="3"/>
        <v/>
      </c>
      <c r="N8" s="30" t="str">
        <f t="shared" si="4"/>
        <v/>
      </c>
      <c r="P8" s="31" t="s">
        <v>15</v>
      </c>
      <c r="Q8" s="32">
        <v>0.875</v>
      </c>
      <c r="R8" s="34">
        <v>0.18055555555555555</v>
      </c>
      <c r="T8" s="21">
        <v>1.7916666666666667</v>
      </c>
      <c r="V8" s="22">
        <f>DATE(F2,5,8)</f>
        <v>43228</v>
      </c>
      <c r="X8" s="35" t="s">
        <v>17</v>
      </c>
    </row>
    <row r="9" spans="1:24" ht="15.95" customHeight="1" x14ac:dyDescent="0.25">
      <c r="A9" s="23">
        <f t="shared" si="1"/>
        <v>45</v>
      </c>
      <c r="B9" s="24">
        <f t="shared" si="5"/>
        <v>43409</v>
      </c>
      <c r="C9" s="25"/>
      <c r="D9" s="26"/>
      <c r="E9" s="26"/>
      <c r="F9" s="26"/>
      <c r="G9" s="27"/>
      <c r="H9" s="33" t="str">
        <f>IF(AND(D9&lt;&gt;"",E9&lt;&gt;""),IF(D9=Q6,E9-D9-F9-G9,IF(D9=Q7,Q5-D9,"")),"")</f>
        <v/>
      </c>
      <c r="I9" s="16" t="str">
        <f>IF(AND(D9&lt;&gt;"",E9&lt;&gt;""),IF(OR(D9=Q7,D9=Q8),MOD(E9-Q5,1)-F9,""),"")</f>
        <v/>
      </c>
      <c r="J9" s="29">
        <f t="shared" si="0"/>
        <v>0</v>
      </c>
      <c r="K9" s="17">
        <f>IFERROR(IF(L9&lt;T5,T6,IF(L9&gt;T5,(L9-T5))),"")+0</f>
        <v>0</v>
      </c>
      <c r="L9" s="30">
        <f t="shared" si="2"/>
        <v>0</v>
      </c>
      <c r="M9" s="122" t="str">
        <f t="shared" si="3"/>
        <v/>
      </c>
      <c r="N9" s="30" t="str">
        <f t="shared" si="4"/>
        <v/>
      </c>
      <c r="P9" s="19" t="s">
        <v>18</v>
      </c>
      <c r="Q9" s="20">
        <v>1.3888888888888888E-2</v>
      </c>
      <c r="R9" s="36"/>
      <c r="T9" s="21">
        <v>0.33333333333333331</v>
      </c>
      <c r="V9" s="22">
        <f>V6+38</f>
        <v>43230</v>
      </c>
      <c r="X9" s="1" t="s">
        <v>19</v>
      </c>
    </row>
    <row r="10" spans="1:24" ht="15.95" customHeight="1" x14ac:dyDescent="0.25">
      <c r="A10" s="23">
        <f t="shared" si="1"/>
        <v>45</v>
      </c>
      <c r="B10" s="24">
        <f t="shared" si="5"/>
        <v>43410</v>
      </c>
      <c r="C10" s="25"/>
      <c r="D10" s="26"/>
      <c r="E10" s="26"/>
      <c r="F10" s="26"/>
      <c r="G10" s="27"/>
      <c r="H10" s="33" t="str">
        <f>IF(AND(D10&lt;&gt;"",E10&lt;&gt;""),IF(D10=Q6,E10-D10-F10-G10,IF(D10=Q7,Q5-D10,"")),"")</f>
        <v/>
      </c>
      <c r="I10" s="16" t="str">
        <f>IF(AND(D10&lt;&gt;"",E10&lt;&gt;""),IF(OR(D10=Q7,D10=Q8),MOD(E10-Q5,1)-F10,""),"")</f>
        <v/>
      </c>
      <c r="J10" s="29">
        <f t="shared" si="0"/>
        <v>0</v>
      </c>
      <c r="K10" s="17">
        <f>IFERROR(IF(L10&lt;T5,T6,IF(L10&gt;T5,(L10-T5))),"")+0</f>
        <v>0</v>
      </c>
      <c r="L10" s="30">
        <f t="shared" si="2"/>
        <v>0</v>
      </c>
      <c r="M10" s="122" t="str">
        <f t="shared" si="3"/>
        <v/>
      </c>
      <c r="N10" s="30" t="str">
        <f t="shared" si="4"/>
        <v/>
      </c>
      <c r="P10" s="31" t="s">
        <v>20</v>
      </c>
      <c r="Q10" s="32">
        <v>4.1666666666666664E-2</v>
      </c>
      <c r="R10" s="37"/>
      <c r="T10" s="21"/>
      <c r="V10" s="22">
        <f>V6+49</f>
        <v>43241</v>
      </c>
      <c r="X10" s="1" t="s">
        <v>21</v>
      </c>
    </row>
    <row r="11" spans="1:24" ht="15.95" customHeight="1" x14ac:dyDescent="0.25">
      <c r="A11" s="23">
        <f t="shared" si="1"/>
        <v>45</v>
      </c>
      <c r="B11" s="24">
        <f t="shared" si="5"/>
        <v>43411</v>
      </c>
      <c r="C11" s="25"/>
      <c r="D11" s="26"/>
      <c r="E11" s="26"/>
      <c r="F11" s="26"/>
      <c r="G11" s="27"/>
      <c r="H11" s="33" t="str">
        <f>IF(AND(D11&lt;&gt;"",E11&lt;&gt;""),IF(D11=Q6,E11-D11-F11-G11,IF(D11=Q7,Q5-D11,"")),"")</f>
        <v/>
      </c>
      <c r="I11" s="16" t="str">
        <f>IF(AND(D11&lt;&gt;"",E11&lt;&gt;""),IF(OR(D11=Q7,D11=Q8),MOD(E11-Q5,1)-F11,""),"")</f>
        <v/>
      </c>
      <c r="J11" s="29">
        <f t="shared" si="0"/>
        <v>0</v>
      </c>
      <c r="K11" s="17">
        <f>IFERROR(IF(L11&lt;T5,T6,IF(L11&gt;T5,(L11-T5))),"")+0</f>
        <v>0</v>
      </c>
      <c r="L11" s="30">
        <f t="shared" si="2"/>
        <v>0</v>
      </c>
      <c r="M11" s="122" t="str">
        <f t="shared" si="3"/>
        <v/>
      </c>
      <c r="N11" s="30" t="str">
        <f t="shared" si="4"/>
        <v/>
      </c>
      <c r="P11" s="38"/>
      <c r="T11" s="39">
        <v>35</v>
      </c>
      <c r="V11" s="22">
        <f>DATE(F2,7,14)</f>
        <v>43295</v>
      </c>
      <c r="X11" s="1" t="s">
        <v>22</v>
      </c>
    </row>
    <row r="12" spans="1:24" ht="15.95" customHeight="1" x14ac:dyDescent="0.25">
      <c r="A12" s="23">
        <f t="shared" si="1"/>
        <v>45</v>
      </c>
      <c r="B12" s="24">
        <f t="shared" si="5"/>
        <v>43412</v>
      </c>
      <c r="C12" s="25"/>
      <c r="D12" s="26"/>
      <c r="E12" s="26"/>
      <c r="F12" s="26"/>
      <c r="G12" s="27"/>
      <c r="H12" s="33" t="str">
        <f>IF(AND(D12&lt;&gt;"",E12&lt;&gt;""),IF(D12=Q6,E12-D12-F12-G12,IF(D12=Q7,Q5-D12,"")),"")</f>
        <v/>
      </c>
      <c r="I12" s="16" t="str">
        <f>IF(AND(D12&lt;&gt;"",E12&lt;&gt;""),IF(OR(D12=Q7,D12=Q8),MOD(E12-Q5,1)-F12,""),"")</f>
        <v/>
      </c>
      <c r="J12" s="29">
        <f t="shared" si="0"/>
        <v>0</v>
      </c>
      <c r="K12" s="17">
        <f>IFERROR(IF(L12&lt;T5,T6,IF(L12&gt;T5,(L12-T5))),"")+0</f>
        <v>0</v>
      </c>
      <c r="L12" s="30">
        <f t="shared" si="2"/>
        <v>0</v>
      </c>
      <c r="M12" s="122" t="str">
        <f t="shared" si="3"/>
        <v/>
      </c>
      <c r="N12" s="30" t="str">
        <f t="shared" si="4"/>
        <v/>
      </c>
      <c r="P12" s="40"/>
      <c r="T12" s="39">
        <v>43</v>
      </c>
      <c r="V12" s="22">
        <f>DATE(F2,8,15)</f>
        <v>43327</v>
      </c>
      <c r="X12" s="1" t="s">
        <v>23</v>
      </c>
    </row>
    <row r="13" spans="1:24" ht="15.95" customHeight="1" x14ac:dyDescent="0.25">
      <c r="A13" s="23">
        <f t="shared" si="1"/>
        <v>45</v>
      </c>
      <c r="B13" s="24">
        <f t="shared" si="5"/>
        <v>43413</v>
      </c>
      <c r="C13" s="25"/>
      <c r="D13" s="26"/>
      <c r="E13" s="26"/>
      <c r="F13" s="26"/>
      <c r="G13" s="27"/>
      <c r="H13" s="33" t="str">
        <f>IF(AND(D13&lt;&gt;"",E13&lt;&gt;""),IF(D13=Q6,E13-D13-F13-G13,IF(D13=Q7,Q5-D13,"")),"")</f>
        <v/>
      </c>
      <c r="I13" s="16" t="str">
        <f>IF(AND(D13&lt;&gt;"",E13&lt;&gt;""),IF(OR(D13=Q7,D13=Q8),MOD(E13-Q5,1)-F13,""),"")</f>
        <v/>
      </c>
      <c r="J13" s="29">
        <f t="shared" si="0"/>
        <v>0</v>
      </c>
      <c r="K13" s="17">
        <f>IFERROR(IF(L13&lt;T5,T6,IF(L13&gt;T5,(L13-T5))),"")+0</f>
        <v>0</v>
      </c>
      <c r="L13" s="30">
        <f t="shared" si="2"/>
        <v>0</v>
      </c>
      <c r="M13" s="122" t="str">
        <f t="shared" si="3"/>
        <v/>
      </c>
      <c r="N13" s="30" t="str">
        <f t="shared" si="4"/>
        <v/>
      </c>
      <c r="P13" s="38"/>
      <c r="T13" s="39">
        <v>8</v>
      </c>
      <c r="V13" s="22">
        <f>DATE(F2,11,1)</f>
        <v>43405</v>
      </c>
      <c r="X13" s="1" t="s">
        <v>24</v>
      </c>
    </row>
    <row r="14" spans="1:24" ht="15.95" customHeight="1" x14ac:dyDescent="0.25">
      <c r="A14" s="23">
        <f t="shared" si="1"/>
        <v>45</v>
      </c>
      <c r="B14" s="24">
        <f t="shared" si="5"/>
        <v>43414</v>
      </c>
      <c r="C14" s="25"/>
      <c r="D14" s="26"/>
      <c r="E14" s="26"/>
      <c r="F14" s="26"/>
      <c r="G14" s="27"/>
      <c r="H14" s="33" t="str">
        <f>IF(AND(D14&lt;&gt;"",E14&lt;&gt;""),IF(D14=Q6,E14-D14-F14-G14,IF(D14=Q7,Q5-D14,"")),"")</f>
        <v/>
      </c>
      <c r="I14" s="16" t="str">
        <f>IF(AND(D14&lt;&gt;"",E14&lt;&gt;""),IF(OR(D14=Q7,D14=Q8),MOD(E14-Q5,1)-F14,""),"")</f>
        <v/>
      </c>
      <c r="J14" s="29">
        <f t="shared" si="0"/>
        <v>0</v>
      </c>
      <c r="K14" s="17">
        <f>IFERROR(IF(L14&lt;T5,T6,IF(L14&gt;T5,(L14-T5))),"")+0</f>
        <v>0</v>
      </c>
      <c r="L14" s="30">
        <f t="shared" si="2"/>
        <v>0</v>
      </c>
      <c r="M14" s="122" t="str">
        <f>IF(OR(D14="",N14&lt;&gt;"",H14&lt;&gt;""),"",IF(WEEKDAY(B14,2)=7,1-D14,""))</f>
        <v/>
      </c>
      <c r="N14" s="30" t="str">
        <f t="shared" si="4"/>
        <v/>
      </c>
      <c r="P14" s="38"/>
      <c r="V14" s="22">
        <f>DATE(F2,11,11)</f>
        <v>43415</v>
      </c>
      <c r="X14" s="1" t="s">
        <v>25</v>
      </c>
    </row>
    <row r="15" spans="1:24" ht="15.95" customHeight="1" x14ac:dyDescent="0.25">
      <c r="A15" s="23">
        <f t="shared" si="1"/>
        <v>45</v>
      </c>
      <c r="B15" s="24">
        <f t="shared" si="5"/>
        <v>43415</v>
      </c>
      <c r="C15" s="25"/>
      <c r="D15" s="26"/>
      <c r="E15" s="26"/>
      <c r="F15" s="26"/>
      <c r="G15" s="27"/>
      <c r="H15" s="33" t="str">
        <f>IF(AND(D15&lt;&gt;"",E15&lt;&gt;""),IF(D15=Q6,E15-D15-F15-G15,IF(D15=Q7,Q5-D15,"")),"")</f>
        <v/>
      </c>
      <c r="I15" s="16" t="str">
        <f>IF(AND(D15&lt;&gt;"",E15&lt;&gt;""),IF(OR(D15=Q7,D15=Q8),MOD(E15-Q5,1)-F15,""),"")</f>
        <v/>
      </c>
      <c r="J15" s="29">
        <f t="shared" si="0"/>
        <v>0</v>
      </c>
      <c r="K15" s="17">
        <f>IFERROR(IF(L15&lt;T5,T6,IF(L15&gt;T5,(L15-T5))),"")+0</f>
        <v>0</v>
      </c>
      <c r="L15" s="30">
        <f t="shared" si="2"/>
        <v>0</v>
      </c>
      <c r="M15" s="122" t="str">
        <f t="shared" si="3"/>
        <v/>
      </c>
      <c r="N15" s="30" t="str">
        <f t="shared" si="4"/>
        <v/>
      </c>
      <c r="P15" s="38"/>
      <c r="V15" s="22">
        <f>DATE(F2,12,25)</f>
        <v>43459</v>
      </c>
      <c r="X15" s="2" t="s">
        <v>26</v>
      </c>
    </row>
    <row r="16" spans="1:24" ht="15.95" customHeight="1" x14ac:dyDescent="0.25">
      <c r="A16" s="23">
        <f t="shared" si="1"/>
        <v>46</v>
      </c>
      <c r="B16" s="24">
        <f t="shared" si="5"/>
        <v>43416</v>
      </c>
      <c r="C16" s="25"/>
      <c r="D16" s="26"/>
      <c r="E16" s="26"/>
      <c r="F16" s="26"/>
      <c r="G16" s="27"/>
      <c r="H16" s="33" t="str">
        <f>IF(AND(D16&lt;&gt;"",E16&lt;&gt;""),IF(D16=Q6,E16-D16-F16-G16,IF(D16=Q7,Q5-D16,"")),"")</f>
        <v/>
      </c>
      <c r="I16" s="16" t="str">
        <f>IF(AND(D16&lt;&gt;"",E16&lt;&gt;""),IF(OR(D16=Q7,D16=Q8),MOD(E16-Q5,1)-F16,""),"")</f>
        <v/>
      </c>
      <c r="J16" s="29">
        <f t="shared" si="0"/>
        <v>0</v>
      </c>
      <c r="K16" s="17">
        <f>IFERROR(IF(L16&lt;T5,T6,IF(L16&gt;T5,(L16-T5))),"")+0</f>
        <v>0</v>
      </c>
      <c r="L16" s="30">
        <f t="shared" si="2"/>
        <v>0</v>
      </c>
      <c r="M16" s="122" t="str">
        <f t="shared" si="3"/>
        <v/>
      </c>
      <c r="N16" s="30" t="str">
        <f t="shared" si="4"/>
        <v/>
      </c>
      <c r="P16" s="31"/>
      <c r="Q16" s="32"/>
      <c r="R16" s="32"/>
      <c r="T16" s="21"/>
      <c r="V16" s="22"/>
      <c r="X16" s="1"/>
    </row>
    <row r="17" spans="1:24" ht="15.95" customHeight="1" x14ac:dyDescent="0.25">
      <c r="A17" s="23">
        <f t="shared" si="1"/>
        <v>46</v>
      </c>
      <c r="B17" s="24">
        <f t="shared" si="5"/>
        <v>43417</v>
      </c>
      <c r="C17" s="25"/>
      <c r="D17" s="26"/>
      <c r="E17" s="26"/>
      <c r="F17" s="26"/>
      <c r="G17" s="27"/>
      <c r="H17" s="33" t="str">
        <f>IF(AND(D17&lt;&gt;"",E17&lt;&gt;""),IF(D17=Q6,E17-D17-F17-G17,IF(D17=Q7,Q5-D17,"")),"")</f>
        <v/>
      </c>
      <c r="I17" s="16" t="str">
        <f>IF(AND(D17&lt;&gt;"",E17&lt;&gt;""),IF(OR(D17=Q7,D17=Q8),MOD(E17-Q5,1)-F17,""),"")</f>
        <v/>
      </c>
      <c r="J17" s="29">
        <f t="shared" si="0"/>
        <v>0</v>
      </c>
      <c r="K17" s="17">
        <f>IFERROR(IF(L17&lt;T5,T6,IF(L17&gt;T5,(L17-T5))),"")+0</f>
        <v>0</v>
      </c>
      <c r="L17" s="30">
        <f t="shared" si="2"/>
        <v>0</v>
      </c>
      <c r="M17" s="122" t="str">
        <f t="shared" si="3"/>
        <v/>
      </c>
      <c r="N17" s="30" t="str">
        <f t="shared" si="4"/>
        <v/>
      </c>
      <c r="P17" s="31"/>
      <c r="Q17" s="32"/>
      <c r="R17" s="32"/>
      <c r="T17" s="21"/>
      <c r="V17" s="22"/>
      <c r="X17" s="1"/>
    </row>
    <row r="18" spans="1:24" ht="15.95" customHeight="1" x14ac:dyDescent="0.25">
      <c r="A18" s="23">
        <f t="shared" si="1"/>
        <v>46</v>
      </c>
      <c r="B18" s="24">
        <f t="shared" si="5"/>
        <v>43418</v>
      </c>
      <c r="C18" s="25"/>
      <c r="D18" s="26"/>
      <c r="E18" s="26"/>
      <c r="F18" s="26"/>
      <c r="G18" s="27"/>
      <c r="H18" s="33" t="str">
        <f>IF(AND(D18&lt;&gt;"",E18&lt;&gt;""),IF(D18=Q6,E18-D18-F18-G18,IF(D18=Q7,Q5-D18,"")),"")</f>
        <v/>
      </c>
      <c r="I18" s="16" t="str">
        <f>IF(AND(D18&lt;&gt;"",E18&lt;&gt;""),IF(OR(D18=Q7,D18=Q8),MOD(E18-Q5,1)-F18,""),"")</f>
        <v/>
      </c>
      <c r="J18" s="29">
        <f t="shared" si="0"/>
        <v>0</v>
      </c>
      <c r="K18" s="17">
        <f>IFERROR(IF(L18&lt;T5,T6,IF(L18&gt;T5,(L18-T5))),"")+0</f>
        <v>0</v>
      </c>
      <c r="L18" s="30">
        <f t="shared" si="2"/>
        <v>0</v>
      </c>
      <c r="M18" s="122" t="str">
        <f t="shared" si="3"/>
        <v/>
      </c>
      <c r="N18" s="30" t="str">
        <f t="shared" si="4"/>
        <v/>
      </c>
      <c r="P18" s="31"/>
      <c r="Q18" s="32"/>
      <c r="R18" s="32"/>
      <c r="T18" s="21"/>
      <c r="V18" s="22"/>
      <c r="X18" s="35"/>
    </row>
    <row r="19" spans="1:24" ht="15.95" customHeight="1" x14ac:dyDescent="0.25">
      <c r="A19" s="23">
        <f t="shared" si="1"/>
        <v>46</v>
      </c>
      <c r="B19" s="24">
        <f t="shared" si="5"/>
        <v>43419</v>
      </c>
      <c r="C19" s="25"/>
      <c r="D19" s="26"/>
      <c r="E19" s="26"/>
      <c r="F19" s="26"/>
      <c r="G19" s="27"/>
      <c r="H19" s="33" t="str">
        <f>IF(AND(D19&lt;&gt;"",E19&lt;&gt;""),IF(D19=Q6,E19-D19-F19-G19,IF(D19=Q7,Q5-D19,"")),"")</f>
        <v/>
      </c>
      <c r="I19" s="16" t="str">
        <f>IF(AND(D19&lt;&gt;"",E19&lt;&gt;""),IF(OR(D19=Q7,D19=Q8),MOD(E19-Q5,1)-F19,""),"")</f>
        <v/>
      </c>
      <c r="J19" s="29">
        <f t="shared" si="0"/>
        <v>0</v>
      </c>
      <c r="K19" s="17">
        <f>IFERROR(IF(L19&lt;T5,T6,IF(L19&gt;T5,(L19-T5))),"")+0</f>
        <v>0</v>
      </c>
      <c r="L19" s="30">
        <f t="shared" si="2"/>
        <v>0</v>
      </c>
      <c r="M19" s="122" t="str">
        <f t="shared" si="3"/>
        <v/>
      </c>
      <c r="N19" s="30" t="str">
        <f t="shared" si="4"/>
        <v/>
      </c>
      <c r="P19" s="31"/>
      <c r="Q19" s="32"/>
      <c r="R19" s="34"/>
      <c r="T19" s="21"/>
      <c r="V19" s="22"/>
      <c r="X19" s="1"/>
    </row>
    <row r="20" spans="1:24" ht="15.95" customHeight="1" x14ac:dyDescent="0.25">
      <c r="A20" s="23">
        <f t="shared" si="1"/>
        <v>46</v>
      </c>
      <c r="B20" s="24">
        <f t="shared" si="5"/>
        <v>43420</v>
      </c>
      <c r="C20" s="25"/>
      <c r="D20" s="26"/>
      <c r="E20" s="26"/>
      <c r="F20" s="26"/>
      <c r="G20" s="27"/>
      <c r="H20" s="33" t="str">
        <f>IF(AND(D20&lt;&gt;"",E20&lt;&gt;""),IF(D20=Q6,E20-D20-F20-G20,IF(D20=Q7,Q5-D20,"")),"")</f>
        <v/>
      </c>
      <c r="I20" s="16" t="str">
        <f>IF(AND(D20&lt;&gt;"",E20&lt;&gt;""),IF(OR(D20=Q7,D20=Q8),MOD(E20-Q5,1)-F20,""),"")</f>
        <v/>
      </c>
      <c r="J20" s="29">
        <f t="shared" si="0"/>
        <v>0</v>
      </c>
      <c r="K20" s="17">
        <f>IFERROR(IF(L20&lt;T5,T6,IF(L20&gt;T5,(L20-T5))),"")+0</f>
        <v>0</v>
      </c>
      <c r="L20" s="30">
        <f t="shared" si="2"/>
        <v>0</v>
      </c>
      <c r="M20" s="122" t="str">
        <f t="shared" si="3"/>
        <v/>
      </c>
      <c r="N20" s="30" t="str">
        <f t="shared" si="4"/>
        <v/>
      </c>
      <c r="P20" s="31"/>
      <c r="Q20" s="32"/>
      <c r="R20" s="37"/>
      <c r="T20" s="21"/>
      <c r="V20" s="22"/>
      <c r="X20" s="1"/>
    </row>
    <row r="21" spans="1:24" ht="15.95" customHeight="1" x14ac:dyDescent="0.25">
      <c r="A21" s="23">
        <f t="shared" si="1"/>
        <v>46</v>
      </c>
      <c r="B21" s="24">
        <f t="shared" si="5"/>
        <v>43421</v>
      </c>
      <c r="C21" s="25"/>
      <c r="D21" s="26"/>
      <c r="E21" s="26"/>
      <c r="F21" s="26"/>
      <c r="G21" s="27"/>
      <c r="H21" s="33" t="str">
        <f>IF(AND(D21&lt;&gt;"",E21&lt;&gt;""),IF(D21=Q6,E21-D21-F21-G21,IF(D21=Q7,Q5-D21,"")),"")</f>
        <v/>
      </c>
      <c r="I21" s="16" t="str">
        <f>IF(AND(D21&lt;&gt;"",E21&lt;&gt;""),IF(OR(D21=Q7,D21=Q8),MOD(E21-Q5,1)-F21,""),"")</f>
        <v/>
      </c>
      <c r="J21" s="29">
        <f t="shared" si="0"/>
        <v>0</v>
      </c>
      <c r="K21" s="17">
        <f>IFERROR(IF(L21&lt;T5,T6,IF(L21&gt;T5,(L21-T5))),"")+0</f>
        <v>0</v>
      </c>
      <c r="L21" s="30">
        <f t="shared" si="2"/>
        <v>0</v>
      </c>
      <c r="M21" s="122" t="str">
        <f t="shared" si="3"/>
        <v/>
      </c>
      <c r="N21" s="30" t="str">
        <f t="shared" si="4"/>
        <v/>
      </c>
      <c r="P21" s="31"/>
      <c r="Q21" s="32"/>
      <c r="R21" s="37"/>
      <c r="T21" s="21"/>
      <c r="V21" s="22"/>
      <c r="X21" s="1"/>
    </row>
    <row r="22" spans="1:24" ht="15.95" customHeight="1" x14ac:dyDescent="0.25">
      <c r="A22" s="23">
        <f t="shared" si="1"/>
        <v>46</v>
      </c>
      <c r="B22" s="24">
        <f t="shared" si="5"/>
        <v>43422</v>
      </c>
      <c r="C22" s="25"/>
      <c r="D22" s="26"/>
      <c r="E22" s="26"/>
      <c r="F22" s="26"/>
      <c r="G22" s="27"/>
      <c r="H22" s="33" t="str">
        <f>IF(AND(D22&lt;&gt;"",E22&lt;&gt;""),IF(D22=Q6,E22-D22-F22-G22,IF(D22=Q7,Q5-D22,"")),"")</f>
        <v/>
      </c>
      <c r="I22" s="16" t="str">
        <f>IF(AND(D22&lt;&gt;"",E22&lt;&gt;""),IF(OR(D22=Q7,D22=Q8),MOD(E22-Q5,1)-F22,""),"")</f>
        <v/>
      </c>
      <c r="J22" s="29">
        <f t="shared" si="0"/>
        <v>0</v>
      </c>
      <c r="K22" s="17">
        <f>IFERROR(IF(L22&lt;T5,T6,IF(L22&gt;T5,(L22-T5))),"")+0</f>
        <v>0</v>
      </c>
      <c r="L22" s="30">
        <f t="shared" si="2"/>
        <v>0</v>
      </c>
      <c r="M22" s="122" t="str">
        <f t="shared" si="3"/>
        <v/>
      </c>
      <c r="N22" s="30" t="str">
        <f t="shared" si="4"/>
        <v/>
      </c>
      <c r="P22" s="38"/>
      <c r="T22" s="39"/>
      <c r="V22" s="22"/>
      <c r="X22" s="1"/>
    </row>
    <row r="23" spans="1:24" ht="15.95" customHeight="1" x14ac:dyDescent="0.25">
      <c r="A23" s="23">
        <f t="shared" si="1"/>
        <v>47</v>
      </c>
      <c r="B23" s="24">
        <f t="shared" si="5"/>
        <v>43423</v>
      </c>
      <c r="C23" s="25"/>
      <c r="D23" s="26"/>
      <c r="E23" s="26"/>
      <c r="F23" s="26"/>
      <c r="G23" s="27"/>
      <c r="H23" s="33" t="str">
        <f>IF(AND(D23&lt;&gt;"",E23&lt;&gt;""),IF(D23=Q6,E23-D23-F23-G23,IF(D23=Q7,Q5-D23,"")),"")</f>
        <v/>
      </c>
      <c r="I23" s="16" t="str">
        <f>IF(AND(D23&lt;&gt;"",E23&lt;&gt;""),IF(OR(D23=Q7,D23=Q8),MOD(E23-Q5,1)-F23,""),"")</f>
        <v/>
      </c>
      <c r="J23" s="29">
        <f t="shared" si="0"/>
        <v>0</v>
      </c>
      <c r="K23" s="17">
        <f>IFERROR(IF(L23&lt;T5,T6,IF(L23&gt;T5,(L23-T5))),"")+0</f>
        <v>0</v>
      </c>
      <c r="L23" s="30">
        <f t="shared" si="2"/>
        <v>0</v>
      </c>
      <c r="M23" s="122" t="str">
        <f t="shared" si="3"/>
        <v/>
      </c>
      <c r="N23" s="30" t="str">
        <f t="shared" si="4"/>
        <v/>
      </c>
      <c r="P23" s="40"/>
      <c r="T23" s="39"/>
      <c r="V23" s="22"/>
      <c r="X23" s="1"/>
    </row>
    <row r="24" spans="1:24" ht="15.95" customHeight="1" x14ac:dyDescent="0.25">
      <c r="A24" s="23">
        <f t="shared" si="1"/>
        <v>47</v>
      </c>
      <c r="B24" s="24">
        <f t="shared" si="5"/>
        <v>43424</v>
      </c>
      <c r="C24" s="25"/>
      <c r="D24" s="26"/>
      <c r="E24" s="26"/>
      <c r="F24" s="26"/>
      <c r="G24" s="27"/>
      <c r="H24" s="33" t="str">
        <f>IF(AND(D24&lt;&gt;"",E24&lt;&gt;""),IF(D24=Q6,E24-D24-F24-G24,IF(D24=Q7,Q5-D24,"")),"")</f>
        <v/>
      </c>
      <c r="I24" s="16" t="str">
        <f>IF(AND(D24&lt;&gt;"",E24&lt;&gt;""),IF(OR(D24=Q7,D24=Q8),MOD(E24-Q5,1)-F24,""),"")</f>
        <v/>
      </c>
      <c r="J24" s="29">
        <f t="shared" si="0"/>
        <v>0</v>
      </c>
      <c r="K24" s="17">
        <f>IFERROR(IF(L24&lt;T5,T6,IF(L24&gt;T5,(L24-T5))),"")+0</f>
        <v>0</v>
      </c>
      <c r="L24" s="30">
        <f t="shared" si="2"/>
        <v>0</v>
      </c>
      <c r="M24" s="122" t="str">
        <f t="shared" si="3"/>
        <v/>
      </c>
      <c r="N24" s="30" t="str">
        <f t="shared" si="4"/>
        <v/>
      </c>
      <c r="P24" s="38"/>
      <c r="T24" s="39"/>
      <c r="V24" s="22"/>
    </row>
    <row r="25" spans="1:24" ht="15.95" customHeight="1" x14ac:dyDescent="0.25">
      <c r="A25" s="23">
        <f t="shared" si="1"/>
        <v>47</v>
      </c>
      <c r="B25" s="24">
        <f t="shared" si="5"/>
        <v>43425</v>
      </c>
      <c r="C25" s="25"/>
      <c r="D25" s="26"/>
      <c r="E25" s="26"/>
      <c r="F25" s="26"/>
      <c r="G25" s="27"/>
      <c r="H25" s="33" t="str">
        <f>IF(AND(D25&lt;&gt;"",E25&lt;&gt;""),IF(D25=Q6,E25-D25-F25-G25,IF(D25=Q7,Q5-D25,"")),"")</f>
        <v/>
      </c>
      <c r="I25" s="16" t="str">
        <f>IF(AND(D25&lt;&gt;"",E25&lt;&gt;""),IF(OR(D25=Q7,D25=Q8),MOD(E25-Q5,1)-F25,""),"")</f>
        <v/>
      </c>
      <c r="J25" s="29">
        <f t="shared" si="0"/>
        <v>0</v>
      </c>
      <c r="K25" s="17">
        <f>IFERROR(IF(L25&lt;T5,T6,IF(L25&gt;T5,(L25-T5))),"")+0</f>
        <v>0</v>
      </c>
      <c r="L25" s="30">
        <f t="shared" si="2"/>
        <v>0</v>
      </c>
      <c r="M25" s="122" t="str">
        <f t="shared" si="3"/>
        <v/>
      </c>
      <c r="N25" s="30" t="str">
        <f t="shared" si="4"/>
        <v/>
      </c>
      <c r="P25" s="38"/>
      <c r="V25" s="22"/>
    </row>
    <row r="26" spans="1:24" ht="15.95" customHeight="1" x14ac:dyDescent="0.25">
      <c r="A26" s="23">
        <f t="shared" si="1"/>
        <v>47</v>
      </c>
      <c r="B26" s="24">
        <f t="shared" si="5"/>
        <v>43426</v>
      </c>
      <c r="C26" s="25"/>
      <c r="D26" s="26"/>
      <c r="E26" s="26"/>
      <c r="F26" s="26"/>
      <c r="G26" s="27"/>
      <c r="H26" s="33" t="str">
        <f>IF(AND(D26&lt;&gt;"",E26&lt;&gt;""),IF(D26=Q6,E26-D26-F26-G26,IF(D26=Q7,Q5-D26,"")),"")</f>
        <v/>
      </c>
      <c r="I26" s="16" t="str">
        <f>IF(AND(D26&lt;&gt;"",E26&lt;&gt;""),IF(OR(D26=Q7,D26=Q8),MOD(E26-Q5,1)-F26,""),"")</f>
        <v/>
      </c>
      <c r="J26" s="29">
        <f t="shared" si="0"/>
        <v>0</v>
      </c>
      <c r="K26" s="17">
        <f>IFERROR(IF(L26&lt;T5,T6,IF(L26&gt;T5,(L26-T5))),"")+0</f>
        <v>0</v>
      </c>
      <c r="L26" s="30">
        <f t="shared" si="2"/>
        <v>0</v>
      </c>
      <c r="M26" s="122" t="str">
        <f t="shared" si="3"/>
        <v/>
      </c>
      <c r="N26" s="30" t="str">
        <f t="shared" si="4"/>
        <v/>
      </c>
      <c r="P26" s="38"/>
      <c r="V26" s="22"/>
    </row>
    <row r="27" spans="1:24" ht="15.95" customHeight="1" x14ac:dyDescent="0.25">
      <c r="A27" s="23">
        <f t="shared" si="1"/>
        <v>47</v>
      </c>
      <c r="B27" s="24">
        <f t="shared" si="5"/>
        <v>43427</v>
      </c>
      <c r="C27" s="25"/>
      <c r="D27" s="26"/>
      <c r="E27" s="26"/>
      <c r="F27" s="26"/>
      <c r="G27" s="27"/>
      <c r="H27" s="33" t="str">
        <f>IF(AND(D27&lt;&gt;"",E27&lt;&gt;""),IF(D27=Q6,E27-D27-F27-G27,IF(D27=Q7,Q5-D27,"")),"")</f>
        <v/>
      </c>
      <c r="I27" s="16" t="str">
        <f>IF(AND(D27&lt;&gt;"",E27&lt;&gt;""),IF(OR(D27=Q7,D27=Q8),MOD(E27-Q5,1)-F27,""),"")</f>
        <v/>
      </c>
      <c r="J27" s="29">
        <f t="shared" si="0"/>
        <v>0</v>
      </c>
      <c r="K27" s="17">
        <f>IFERROR(IF(L27&lt;T5,T6,IF(L27&gt;T5,(L27-T5))),"")+0</f>
        <v>0</v>
      </c>
      <c r="L27" s="30">
        <f t="shared" si="2"/>
        <v>0</v>
      </c>
      <c r="M27" s="122" t="str">
        <f t="shared" si="3"/>
        <v/>
      </c>
      <c r="N27" s="30" t="str">
        <f t="shared" si="4"/>
        <v/>
      </c>
    </row>
    <row r="28" spans="1:24" ht="15.95" customHeight="1" x14ac:dyDescent="0.25">
      <c r="A28" s="23">
        <f t="shared" si="1"/>
        <v>47</v>
      </c>
      <c r="B28" s="24">
        <f t="shared" si="5"/>
        <v>43428</v>
      </c>
      <c r="C28" s="25"/>
      <c r="D28" s="26"/>
      <c r="E28" s="26"/>
      <c r="F28" s="26"/>
      <c r="G28" s="27"/>
      <c r="H28" s="33" t="str">
        <f>IF(AND(D28&lt;&gt;"",E28&lt;&gt;""),IF(D28=Q6,E28-D28-F28-G28,IF(D28=Q7,Q5-D28,"")),"")</f>
        <v/>
      </c>
      <c r="I28" s="16" t="str">
        <f>IF(AND(D28&lt;&gt;"",E28&lt;&gt;""),IF(OR(D28=Q7,D28=Q8),MOD(E28-Q5,1)-F28,""),"")</f>
        <v/>
      </c>
      <c r="J28" s="29">
        <f t="shared" si="0"/>
        <v>0</v>
      </c>
      <c r="K28" s="17">
        <f>IFERROR(IF(L28&lt;T5,T6,IF(L28&gt;T5,(L28-T5))),"")+0</f>
        <v>0</v>
      </c>
      <c r="L28" s="30">
        <f t="shared" si="2"/>
        <v>0</v>
      </c>
      <c r="M28" s="122" t="str">
        <f t="shared" si="3"/>
        <v/>
      </c>
      <c r="N28" s="30" t="str">
        <f t="shared" si="4"/>
        <v/>
      </c>
    </row>
    <row r="29" spans="1:24" ht="15.95" customHeight="1" x14ac:dyDescent="0.25">
      <c r="A29" s="23">
        <f t="shared" si="1"/>
        <v>47</v>
      </c>
      <c r="B29" s="24">
        <f t="shared" si="5"/>
        <v>43429</v>
      </c>
      <c r="C29" s="25"/>
      <c r="D29" s="26"/>
      <c r="E29" s="26"/>
      <c r="F29" s="26"/>
      <c r="G29" s="27"/>
      <c r="H29" s="33" t="str">
        <f>IF(AND(D29&lt;&gt;"",E29&lt;&gt;""),IF(D29=Q6,E29-D29-F29-G29,IF(D29=Q7,Q5-D29,"")),"")</f>
        <v/>
      </c>
      <c r="I29" s="16" t="str">
        <f>IF(AND(D29&lt;&gt;"",E29&lt;&gt;""),IF(OR(D29=Q7,D29=Q8),MOD(E29-Q5,1)-F29,""),"")</f>
        <v/>
      </c>
      <c r="J29" s="29">
        <f t="shared" si="0"/>
        <v>0</v>
      </c>
      <c r="K29" s="17">
        <f>IFERROR(IF(L29&lt;T5,T6,IF(L29&gt;T5,(L29-T5))),"")+0</f>
        <v>0</v>
      </c>
      <c r="L29" s="30">
        <f t="shared" si="2"/>
        <v>0</v>
      </c>
      <c r="M29" s="122" t="str">
        <f t="shared" si="3"/>
        <v/>
      </c>
      <c r="N29" s="30" t="str">
        <f t="shared" si="4"/>
        <v/>
      </c>
    </row>
    <row r="30" spans="1:24" ht="15.95" customHeight="1" x14ac:dyDescent="0.25">
      <c r="A30" s="23">
        <f t="shared" si="1"/>
        <v>48</v>
      </c>
      <c r="B30" s="24">
        <f t="shared" si="5"/>
        <v>43430</v>
      </c>
      <c r="C30" s="25"/>
      <c r="D30" s="26"/>
      <c r="E30" s="26"/>
      <c r="F30" s="26"/>
      <c r="G30" s="27"/>
      <c r="H30" s="33" t="str">
        <f>IF(AND(D30&lt;&gt;"",E30&lt;&gt;""),IF(D30=Q6,E30-D30-F30-G30,IF(D30=Q7,Q5-D30,"")),"")</f>
        <v/>
      </c>
      <c r="I30" s="16" t="str">
        <f>IF(AND(D30&lt;&gt;"",E30&lt;&gt;""),IF(OR(D30=Q7,D30=Q8),MOD(E30-Q5,1)-F30,""),"")</f>
        <v/>
      </c>
      <c r="J30" s="29">
        <f t="shared" si="0"/>
        <v>0</v>
      </c>
      <c r="K30" s="17">
        <f>IFERROR(IF(L30&lt;T5,T6,IF(L30&gt;T5,(L30-T5))),"")+0</f>
        <v>0</v>
      </c>
      <c r="L30" s="30">
        <f t="shared" si="2"/>
        <v>0</v>
      </c>
      <c r="M30" s="122" t="str">
        <f t="shared" si="3"/>
        <v/>
      </c>
      <c r="N30" s="30" t="str">
        <f t="shared" si="4"/>
        <v/>
      </c>
    </row>
    <row r="31" spans="1:24" ht="15.95" customHeight="1" x14ac:dyDescent="0.25">
      <c r="A31" s="23">
        <f t="shared" si="1"/>
        <v>48</v>
      </c>
      <c r="B31" s="24">
        <f t="shared" si="5"/>
        <v>43431</v>
      </c>
      <c r="C31" s="25"/>
      <c r="D31" s="26"/>
      <c r="E31" s="26"/>
      <c r="F31" s="26"/>
      <c r="G31" s="27"/>
      <c r="H31" s="33" t="str">
        <f>IF(AND(D31&lt;&gt;"",E31&lt;&gt;""),IF(D31=Q6,E31-D31-F31-G31,IF(D31=Q7,Q5-D31,"")),"")</f>
        <v/>
      </c>
      <c r="I31" s="16" t="str">
        <f>IF(AND(D31&lt;&gt;"",E31&lt;&gt;""),IF(OR(D31=Q7,D31=Q8),MOD(E31-Q5,1)-F31,""),"")</f>
        <v/>
      </c>
      <c r="J31" s="29">
        <f t="shared" si="0"/>
        <v>0</v>
      </c>
      <c r="K31" s="17">
        <f>IFERROR(IF(L31&lt;T5,T6,IF(L31&gt;T5,(L31-T5))),"")+0</f>
        <v>0</v>
      </c>
      <c r="L31" s="30">
        <f t="shared" si="2"/>
        <v>0</v>
      </c>
      <c r="M31" s="122" t="str">
        <f t="shared" si="3"/>
        <v/>
      </c>
      <c r="N31" s="30" t="str">
        <f t="shared" si="4"/>
        <v/>
      </c>
    </row>
    <row r="32" spans="1:24" ht="15.95" customHeight="1" x14ac:dyDescent="0.25">
      <c r="A32" s="23">
        <f t="shared" si="1"/>
        <v>48</v>
      </c>
      <c r="B32" s="24">
        <f t="shared" si="5"/>
        <v>43432</v>
      </c>
      <c r="C32" s="25"/>
      <c r="D32" s="26"/>
      <c r="E32" s="26"/>
      <c r="F32" s="26"/>
      <c r="G32" s="27"/>
      <c r="H32" s="33" t="str">
        <f>IF(AND(D32&lt;&gt;"",E32&lt;&gt;""),IF(D32=Q6,E32-D32-F32-G32,IF(D32=Q7,Q5-D32,"")),"")</f>
        <v/>
      </c>
      <c r="I32" s="16" t="str">
        <f>IF(AND(D32&lt;&gt;"",E32&lt;&gt;""),IF(OR(D32=Q7,D32=Q8),MOD(E32-Q5,1)-F32,""),"")</f>
        <v/>
      </c>
      <c r="J32" s="29">
        <f t="shared" si="0"/>
        <v>0</v>
      </c>
      <c r="K32" s="17">
        <f>IFERROR(IF(L32&lt;T5,T6,IF(L32&gt;T5,(L32-T5))),"")+0</f>
        <v>0</v>
      </c>
      <c r="L32" s="30">
        <f t="shared" si="2"/>
        <v>0</v>
      </c>
      <c r="M32" s="122" t="str">
        <f t="shared" si="3"/>
        <v/>
      </c>
      <c r="N32" s="30" t="str">
        <f t="shared" si="4"/>
        <v/>
      </c>
    </row>
    <row r="33" spans="1:14" ht="15.95" customHeight="1" x14ac:dyDescent="0.25">
      <c r="A33" s="23">
        <f t="shared" si="1"/>
        <v>48</v>
      </c>
      <c r="B33" s="24">
        <f t="shared" si="5"/>
        <v>43433</v>
      </c>
      <c r="C33" s="25"/>
      <c r="D33" s="26"/>
      <c r="E33" s="26"/>
      <c r="F33" s="26"/>
      <c r="G33" s="27"/>
      <c r="H33" s="33" t="str">
        <f>IF(AND(D33&lt;&gt;"",E33&lt;&gt;""),IF(D33=Q6,E33-D33-F33-G33,IF(D33=Q7,Q5-D33,"")),"")</f>
        <v/>
      </c>
      <c r="I33" s="16" t="str">
        <f>IF(AND(D33&lt;&gt;"",E33&lt;&gt;""),IF(OR(D33=Q7,D33=Q8),MOD(E33-Q5,1)-F33,""),"")</f>
        <v/>
      </c>
      <c r="J33" s="29">
        <f t="shared" si="0"/>
        <v>0</v>
      </c>
      <c r="K33" s="17">
        <f>IFERROR(IF(L33&lt;T5,T6,IF(L33&gt;T5,(L33-T5))),"")+0</f>
        <v>0</v>
      </c>
      <c r="L33" s="30">
        <f t="shared" si="2"/>
        <v>0</v>
      </c>
      <c r="M33" s="122" t="str">
        <f t="shared" si="3"/>
        <v/>
      </c>
      <c r="N33" s="30" t="str">
        <f t="shared" si="4"/>
        <v/>
      </c>
    </row>
    <row r="34" spans="1:14" ht="15.95" customHeight="1" x14ac:dyDescent="0.25">
      <c r="A34" s="23">
        <f t="shared" si="1"/>
        <v>48</v>
      </c>
      <c r="B34" s="24">
        <f t="shared" si="5"/>
        <v>43434</v>
      </c>
      <c r="C34" s="25"/>
      <c r="D34" s="26"/>
      <c r="E34" s="26"/>
      <c r="F34" s="26"/>
      <c r="G34" s="27"/>
      <c r="H34" s="33" t="str">
        <f>IF(AND(D34&lt;&gt;"",E34&lt;&gt;""),IF(D34=Q6,E34-D34-F34-G34,IF(D34=Q7,Q5-D34,"")),"")</f>
        <v/>
      </c>
      <c r="I34" s="16" t="str">
        <f>IF(AND(D34&lt;&gt;"",E34&lt;&gt;""),IF(OR(D34=Q7,D34=Q8),MOD(E34-Q5,1)-F34,""),"")</f>
        <v/>
      </c>
      <c r="J34" s="29">
        <f t="shared" si="0"/>
        <v>0</v>
      </c>
      <c r="K34" s="17">
        <f>IFERROR(IF(L34&lt;T5,T6,IF(L34&gt;T5,(L34-T5))),"")+0</f>
        <v>0</v>
      </c>
      <c r="L34" s="30">
        <f t="shared" si="2"/>
        <v>0</v>
      </c>
      <c r="M34" s="122" t="str">
        <f t="shared" si="3"/>
        <v/>
      </c>
      <c r="N34" s="30" t="str">
        <f t="shared" si="4"/>
        <v/>
      </c>
    </row>
    <row r="35" spans="1:14" ht="15.95" customHeight="1" thickBot="1" x14ac:dyDescent="0.3">
      <c r="A35" s="41">
        <f>WEEKNUM(B35,21)</f>
        <v>48</v>
      </c>
      <c r="B35" s="24">
        <f t="shared" si="5"/>
        <v>43435</v>
      </c>
      <c r="C35" s="42"/>
      <c r="D35" s="43"/>
      <c r="E35" s="43"/>
      <c r="F35" s="43"/>
      <c r="G35" s="44"/>
      <c r="H35" s="33" t="str">
        <f>IF(AND(D35&lt;&gt;"",E35&lt;&gt;""),IF(D35=Q6,E35-D35-F35-G35,IF(D35=Q7,Q5-D35,"")),"")</f>
        <v/>
      </c>
      <c r="I35" s="45" t="str">
        <f>IF(AND(D35&lt;&gt;"",E35&lt;&gt;""),IF(OR(D35=Q7,D35=Q8),MOD(E35-Q5,1)-F35,""),"")</f>
        <v/>
      </c>
      <c r="J35" s="46">
        <f t="shared" si="0"/>
        <v>0</v>
      </c>
      <c r="K35" s="46">
        <f>IFERROR(IF(L35&lt;T5,T6,IF(L35&gt;T5,(L35-T5))),"")+0</f>
        <v>0</v>
      </c>
      <c r="L35" s="47">
        <f t="shared" si="2"/>
        <v>0</v>
      </c>
      <c r="M35" s="122" t="str">
        <f t="shared" si="3"/>
        <v/>
      </c>
      <c r="N35" s="30" t="str">
        <f t="shared" si="4"/>
        <v/>
      </c>
    </row>
    <row r="36" spans="1:14" ht="45" customHeight="1" thickBot="1" x14ac:dyDescent="0.3">
      <c r="A36" s="48"/>
      <c r="B36" s="49"/>
      <c r="C36" s="50"/>
      <c r="D36" s="51"/>
      <c r="E36" s="51"/>
      <c r="F36" s="52"/>
      <c r="G36" s="52"/>
      <c r="H36" s="52"/>
      <c r="I36" s="53"/>
      <c r="J36" s="54"/>
      <c r="K36" s="54"/>
      <c r="L36" s="54"/>
      <c r="M36" s="54"/>
      <c r="N36" s="54"/>
    </row>
    <row r="37" spans="1:14" ht="39.950000000000003" customHeight="1" thickBot="1" x14ac:dyDescent="0.3">
      <c r="A37" s="48"/>
      <c r="B37" s="55"/>
      <c r="C37" s="56"/>
      <c r="D37" s="57" t="s">
        <v>27</v>
      </c>
      <c r="E37" s="57" t="s">
        <v>28</v>
      </c>
      <c r="F37" s="58" t="s">
        <v>29</v>
      </c>
      <c r="G37" s="59" t="s">
        <v>30</v>
      </c>
      <c r="H37" s="60" t="s">
        <v>31</v>
      </c>
      <c r="I37" s="59" t="s">
        <v>32</v>
      </c>
      <c r="J37" s="61" t="s">
        <v>33</v>
      </c>
      <c r="K37" s="62" t="s">
        <v>34</v>
      </c>
      <c r="L37" s="63" t="s">
        <v>35</v>
      </c>
      <c r="M37" s="124"/>
      <c r="N37" s="115"/>
    </row>
    <row r="38" spans="1:14" ht="24.95" customHeight="1" thickBot="1" x14ac:dyDescent="0.3">
      <c r="A38" s="141" t="s">
        <v>44</v>
      </c>
      <c r="B38" s="142"/>
      <c r="C38" s="143"/>
      <c r="D38" s="135">
        <v>0.375</v>
      </c>
      <c r="E38" s="136">
        <v>0.5</v>
      </c>
      <c r="F38" s="136">
        <v>0.875</v>
      </c>
      <c r="G38" s="136"/>
      <c r="H38" s="137">
        <v>0.875</v>
      </c>
      <c r="I38" s="138"/>
      <c r="J38" s="139"/>
      <c r="K38" s="136"/>
      <c r="L38" s="140"/>
      <c r="M38" s="116"/>
      <c r="N38" s="116"/>
    </row>
    <row r="39" spans="1:14" ht="20.100000000000001" customHeight="1" x14ac:dyDescent="0.25">
      <c r="A39" s="133">
        <f>INT(MOD(INT((J2-2)/7)+0.6,52+5/28))+1</f>
        <v>44</v>
      </c>
      <c r="B39" s="127" t="str">
        <f>"Semaine du"&amp;TEXT((I2+((K2+(ROW()-40))*7))-((WEEKDAY((I2+((K2+(ROW()-40))*7)),2))-1)," jj/mm")&amp;" au"&amp;TEXT((I2+((K2+(ROW()-40))*7))-((WEEKDAY((I2+((K2+(ROW()-40))*7)),2))-1)+6," jj/mm")</f>
        <v>Semaine du 29/10 au 04/11</v>
      </c>
      <c r="C39" s="73" t="s">
        <v>36</v>
      </c>
      <c r="D39" s="74">
        <f>SUMIF(A5:A35,A39,H5:H35)</f>
        <v>0.25</v>
      </c>
      <c r="E39" s="75">
        <f>SUMIF(A5:A35,A39,I5:I35)</f>
        <v>0.33333333333333326</v>
      </c>
      <c r="F39" s="76">
        <f>SUMIF(A5:A35,A39,J5:J35)</f>
        <v>0.58333333333333326</v>
      </c>
      <c r="G39" s="76">
        <f>SUMIF(A5:A35,A39,K5:K35)</f>
        <v>0</v>
      </c>
      <c r="H39" s="77">
        <f>SUMIF(A5:A35,A39,L5:L35)</f>
        <v>0.58333333333333326</v>
      </c>
      <c r="I39" s="78">
        <f>IFERROR(IF(H39="","",IF(H39&lt;=$T$7,0,IF(H39&lt;$T$8,H39-$T$7,$T$9))),"")</f>
        <v>0</v>
      </c>
      <c r="J39" s="76">
        <f>IFERROR(IF(H39="","",IF(H39&gt;$T$8,H39-$T$8,0)),"")</f>
        <v>0</v>
      </c>
      <c r="K39" s="76">
        <f>SUMIF($A$5:$A$35,A39,$M$5:$M$35)</f>
        <v>0</v>
      </c>
      <c r="L39" s="79">
        <f>SUMIF($A$5:$A$35,A39,$N$5:$N$35)</f>
        <v>0</v>
      </c>
      <c r="M39" s="117"/>
      <c r="N39" s="117"/>
    </row>
    <row r="40" spans="1:14" ht="20.100000000000001" customHeight="1" thickBot="1" x14ac:dyDescent="0.3">
      <c r="A40" s="134"/>
      <c r="B40" s="128"/>
      <c r="C40" s="80" t="s">
        <v>37</v>
      </c>
      <c r="D40" s="81">
        <f t="shared" ref="D40:J40" si="6">D39/"1:00"</f>
        <v>6</v>
      </c>
      <c r="E40" s="82">
        <f t="shared" si="6"/>
        <v>7.9999999999999982</v>
      </c>
      <c r="F40" s="83">
        <f t="shared" si="6"/>
        <v>13.999999999999998</v>
      </c>
      <c r="G40" s="83">
        <f t="shared" si="6"/>
        <v>0</v>
      </c>
      <c r="H40" s="84">
        <f t="shared" si="6"/>
        <v>13.999999999999998</v>
      </c>
      <c r="I40" s="83">
        <f t="shared" si="6"/>
        <v>0</v>
      </c>
      <c r="J40" s="83">
        <f t="shared" si="6"/>
        <v>0</v>
      </c>
      <c r="K40" s="83"/>
      <c r="L40" s="85"/>
      <c r="M40" s="118"/>
      <c r="N40" s="118"/>
    </row>
    <row r="41" spans="1:14" ht="20.100000000000001" customHeight="1" x14ac:dyDescent="0.25">
      <c r="A41" s="125">
        <f>A39+1</f>
        <v>45</v>
      </c>
      <c r="B41" s="127" t="str">
        <f>"Semaine du"&amp;TEXT((I2+((K2+(ROW()-41))*7))-((WEEKDAY((I2+((K2+(ROW()-41))*7)),2))-1)," jj/mm")&amp;" au"&amp;TEXT((I2+((K2+(ROW()-41))*7))-((WEEKDAY((I2+((K2+(ROW()-41))*7)),2))-1)+6," jj/mm")</f>
        <v>Semaine du 05/11 au 11/11</v>
      </c>
      <c r="C41" s="73" t="s">
        <v>38</v>
      </c>
      <c r="D41" s="74">
        <f>SUMIF(A5:A35,A41,H5:H35)</f>
        <v>0</v>
      </c>
      <c r="E41" s="75">
        <f>SUMIF(A5:A35,A41,I5:I35)</f>
        <v>0</v>
      </c>
      <c r="F41" s="76">
        <f>SUMIF(A5:A35,A41,J5:J35)</f>
        <v>0</v>
      </c>
      <c r="G41" s="76">
        <f>SUMIF(A5:A35,A41,K5:K35)</f>
        <v>0</v>
      </c>
      <c r="H41" s="77">
        <f>SUMIF(A5:A35,A41,L5:L35)</f>
        <v>0</v>
      </c>
      <c r="I41" s="78">
        <f>IFERROR(IF(H41="","",IF(H41&lt;=$T$7,0,IF(H41&lt;$T$8,H41-$T$7,$T$9))),"")</f>
        <v>0</v>
      </c>
      <c r="J41" s="76">
        <f>IFERROR(IF(H41="","",IF(H41&gt;$T$8,H41-$T$8,0)),"")</f>
        <v>0</v>
      </c>
      <c r="K41" s="113">
        <f>SUMIF($A$5:$A$35,A41,$M$5:$M$35)</f>
        <v>0</v>
      </c>
      <c r="L41" s="114">
        <f>SUMIF($A$5:$A$35,A41,$N$5:$N$35)</f>
        <v>0</v>
      </c>
      <c r="M41" s="119"/>
      <c r="N41" s="119"/>
    </row>
    <row r="42" spans="1:14" ht="20.100000000000001" customHeight="1" thickBot="1" x14ac:dyDescent="0.3">
      <c r="A42" s="125"/>
      <c r="B42" s="128"/>
      <c r="C42" s="80" t="s">
        <v>37</v>
      </c>
      <c r="D42" s="81">
        <f t="shared" ref="D42:J42" si="7">D41/"1:00"</f>
        <v>0</v>
      </c>
      <c r="E42" s="82">
        <f t="shared" si="7"/>
        <v>0</v>
      </c>
      <c r="F42" s="83">
        <f t="shared" si="7"/>
        <v>0</v>
      </c>
      <c r="G42" s="83">
        <f t="shared" si="7"/>
        <v>0</v>
      </c>
      <c r="H42" s="84">
        <f t="shared" si="7"/>
        <v>0</v>
      </c>
      <c r="I42" s="86">
        <f t="shared" si="7"/>
        <v>0</v>
      </c>
      <c r="J42" s="83">
        <f t="shared" si="7"/>
        <v>0</v>
      </c>
      <c r="K42" s="83"/>
      <c r="L42" s="85"/>
      <c r="M42" s="118"/>
      <c r="N42" s="118"/>
    </row>
    <row r="43" spans="1:14" ht="20.100000000000001" customHeight="1" x14ac:dyDescent="0.25">
      <c r="A43" s="125">
        <f>A41+1</f>
        <v>46</v>
      </c>
      <c r="B43" s="127" t="str">
        <f>"Semaine du"&amp;TEXT((I2+((K2+(ROW()-42))*7))-((WEEKDAY((I2+((K2+(ROW()-42))*7)),2))-1)," jj/mm")&amp;" au"&amp;TEXT((I2+((K2+(ROW()-42))*7))-((WEEKDAY((I2+((K2+(ROW()-42))*7)),2))-1)+6," jj/mm")</f>
        <v>Semaine du 12/11 au 18/11</v>
      </c>
      <c r="C43" s="73" t="s">
        <v>38</v>
      </c>
      <c r="D43" s="74">
        <f>SUMIF(A5:A35,A43,H5:H35)</f>
        <v>0</v>
      </c>
      <c r="E43" s="75">
        <f>SUMIF(A5:A35,A43,I5:I35)</f>
        <v>0</v>
      </c>
      <c r="F43" s="76">
        <f>SUMIF(A5:A35,A43,J5:J35)</f>
        <v>0</v>
      </c>
      <c r="G43" s="76">
        <f>SUMIF(A5:A35,A43,K5:K35)</f>
        <v>0</v>
      </c>
      <c r="H43" s="77">
        <f>SUMIF(A5:A35,A43,L5:L35)</f>
        <v>0</v>
      </c>
      <c r="I43" s="78">
        <f>IFERROR(IF(H43="","",IF(H43&lt;=$T$7,0,IF(H43&lt;$T$8,H43-$T$7,$T$9))),"")</f>
        <v>0</v>
      </c>
      <c r="J43" s="76">
        <f>IFERROR(IF(H43="","",IF(H43&gt;$T$8,H43-$T$8,0)),"")</f>
        <v>0</v>
      </c>
      <c r="K43" s="113">
        <f>SUMIF($A$5:$A$35,A43,$M$5:$M$35)</f>
        <v>0</v>
      </c>
      <c r="L43" s="114">
        <f>SUMIF($A$5:$A$35,A43,$N$5:$N$35)</f>
        <v>0</v>
      </c>
      <c r="M43" s="119"/>
      <c r="N43" s="119"/>
    </row>
    <row r="44" spans="1:14" ht="20.100000000000001" customHeight="1" thickBot="1" x14ac:dyDescent="0.3">
      <c r="A44" s="125"/>
      <c r="B44" s="128"/>
      <c r="C44" s="80" t="s">
        <v>37</v>
      </c>
      <c r="D44" s="81">
        <f t="shared" ref="D44:J44" si="8">D43/"1:00"</f>
        <v>0</v>
      </c>
      <c r="E44" s="82">
        <f t="shared" si="8"/>
        <v>0</v>
      </c>
      <c r="F44" s="83">
        <f t="shared" si="8"/>
        <v>0</v>
      </c>
      <c r="G44" s="83">
        <f t="shared" si="8"/>
        <v>0</v>
      </c>
      <c r="H44" s="84">
        <f t="shared" si="8"/>
        <v>0</v>
      </c>
      <c r="I44" s="86">
        <f t="shared" si="8"/>
        <v>0</v>
      </c>
      <c r="J44" s="83">
        <f t="shared" si="8"/>
        <v>0</v>
      </c>
      <c r="K44" s="83"/>
      <c r="L44" s="85"/>
      <c r="M44" s="118"/>
      <c r="N44" s="118"/>
    </row>
    <row r="45" spans="1:14" ht="20.100000000000001" customHeight="1" x14ac:dyDescent="0.25">
      <c r="A45" s="125">
        <f>A43+1</f>
        <v>47</v>
      </c>
      <c r="B45" s="127" t="str">
        <f>"Semaine du"&amp;TEXT((I2+((K2+(ROW()-43))*7))-((WEEKDAY((I2+((K2+(ROW()-43))*7)),2))-1)," jj/mm")&amp;" au"&amp;TEXT((I2+((K2+(ROW()-43))*7))-((WEEKDAY((I2+((K2+(ROW()-43))*7)),2))-1)+6," jj/mm")</f>
        <v>Semaine du 19/11 au 25/11</v>
      </c>
      <c r="C45" s="73" t="s">
        <v>36</v>
      </c>
      <c r="D45" s="74">
        <f>SUMIF(A5:A35,A45,H5:H35)</f>
        <v>0</v>
      </c>
      <c r="E45" s="75">
        <f>SUMIF(A5:A35,A45,I5:I35)</f>
        <v>0</v>
      </c>
      <c r="F45" s="76">
        <f>SUMIF(A5:A35,A45,J5:J35)</f>
        <v>0</v>
      </c>
      <c r="G45" s="76">
        <f>SUMIF(A5:A35,A45,K5:K35)</f>
        <v>0</v>
      </c>
      <c r="H45" s="77">
        <f>SUMIF(A5:A35,A45,L5:L35)</f>
        <v>0</v>
      </c>
      <c r="I45" s="78">
        <f>IFERROR(IF(H45="","",IF(H45&lt;=$T$7,0,IF(H45&lt;$T$8,H45-$T$7,$T$9))),"")</f>
        <v>0</v>
      </c>
      <c r="J45" s="76">
        <f>IFERROR(IF(H45="","",IF(H45&gt;$T$8,H45-$T$8,0)),"")</f>
        <v>0</v>
      </c>
      <c r="K45" s="113">
        <f>SUMIF($A$5:$A$35,A45,$M$5:$M$35)</f>
        <v>0</v>
      </c>
      <c r="L45" s="114">
        <f>SUMIF($A$5:$A$35,A45,$N$5:$N$35)</f>
        <v>0</v>
      </c>
      <c r="M45" s="119"/>
      <c r="N45" s="119"/>
    </row>
    <row r="46" spans="1:14" ht="20.100000000000001" customHeight="1" thickBot="1" x14ac:dyDescent="0.3">
      <c r="A46" s="125"/>
      <c r="B46" s="128"/>
      <c r="C46" s="80" t="s">
        <v>37</v>
      </c>
      <c r="D46" s="81">
        <f t="shared" ref="D46:J46" si="9">D45/"1:00"</f>
        <v>0</v>
      </c>
      <c r="E46" s="82">
        <f t="shared" si="9"/>
        <v>0</v>
      </c>
      <c r="F46" s="83">
        <f t="shared" si="9"/>
        <v>0</v>
      </c>
      <c r="G46" s="83">
        <f t="shared" si="9"/>
        <v>0</v>
      </c>
      <c r="H46" s="84">
        <f t="shared" si="9"/>
        <v>0</v>
      </c>
      <c r="I46" s="86">
        <f t="shared" si="9"/>
        <v>0</v>
      </c>
      <c r="J46" s="83">
        <f t="shared" si="9"/>
        <v>0</v>
      </c>
      <c r="K46" s="83"/>
      <c r="L46" s="85"/>
      <c r="M46" s="118"/>
      <c r="N46" s="118"/>
    </row>
    <row r="47" spans="1:14" ht="20.100000000000001" customHeight="1" x14ac:dyDescent="0.25">
      <c r="A47" s="125">
        <f t="shared" ref="A47" si="10">A45+1</f>
        <v>48</v>
      </c>
      <c r="B47" s="127" t="str">
        <f>"Semaine du"&amp;TEXT((I2+((K2+(ROW()-44))*7))-((WEEKDAY((I2+((K2+(ROW()-44))*7)),2))-1)," jj/mm")&amp;" au"&amp;TEXT((I2+((K2+(ROW()-44))*7))-((WEEKDAY((I2+((K2+(ROW()-44))*7)),2))-1)+6," jj/mm")</f>
        <v>Semaine du 26/11 au 02/12</v>
      </c>
      <c r="C47" s="87" t="s">
        <v>36</v>
      </c>
      <c r="D47" s="88">
        <f>SUMIF(A5:A35,A47,H5:H35)</f>
        <v>0</v>
      </c>
      <c r="E47" s="89">
        <f>SUMIF(A5:A35,A47,I5:I35)</f>
        <v>0</v>
      </c>
      <c r="F47" s="90">
        <f>SUMIF(A5:A35,A47,J5:J35)</f>
        <v>0</v>
      </c>
      <c r="G47" s="90">
        <f>SUMIF(A5:A35,A47,K5:K35)</f>
        <v>0</v>
      </c>
      <c r="H47" s="91">
        <f>SUMIF(A5:A35,A47,L5:L35)</f>
        <v>0</v>
      </c>
      <c r="I47" s="92">
        <f>IFERROR(IF(H47="","",IF(H47&lt;=$T$7,0,IF(H47&lt;$T$8,H47-$T$7,$T$9))),"")</f>
        <v>0</v>
      </c>
      <c r="J47" s="90">
        <f>IFERROR(IF(H47="","",IF(H47&gt;$T$8,H47-$T$8,0)),"")</f>
        <v>0</v>
      </c>
      <c r="K47" s="113">
        <f>SUMIF($A$5:$A$35,A47,$M$5:$M$35)</f>
        <v>0</v>
      </c>
      <c r="L47" s="114">
        <f>SUMIF($A$5:$A$35,A47,$N$5:$N$35)</f>
        <v>0</v>
      </c>
      <c r="M47" s="119"/>
      <c r="N47" s="119"/>
    </row>
    <row r="48" spans="1:14" ht="20.100000000000001" customHeight="1" thickBot="1" x14ac:dyDescent="0.3">
      <c r="A48" s="125"/>
      <c r="B48" s="128"/>
      <c r="C48" s="94" t="s">
        <v>37</v>
      </c>
      <c r="D48" s="95">
        <f t="shared" ref="D48:J48" si="11">D47/"1:00"</f>
        <v>0</v>
      </c>
      <c r="E48" s="96">
        <f t="shared" si="11"/>
        <v>0</v>
      </c>
      <c r="F48" s="97">
        <f t="shared" si="11"/>
        <v>0</v>
      </c>
      <c r="G48" s="97">
        <f t="shared" si="11"/>
        <v>0</v>
      </c>
      <c r="H48" s="98">
        <f t="shared" si="11"/>
        <v>0</v>
      </c>
      <c r="I48" s="99">
        <f t="shared" si="11"/>
        <v>0</v>
      </c>
      <c r="J48" s="97">
        <f t="shared" si="11"/>
        <v>0</v>
      </c>
      <c r="K48" s="83"/>
      <c r="L48" s="85"/>
      <c r="M48" s="118"/>
      <c r="N48" s="118"/>
    </row>
    <row r="49" spans="1:14" ht="20.100000000000001" customHeight="1" x14ac:dyDescent="0.25">
      <c r="A49" s="125">
        <f>A47+1</f>
        <v>49</v>
      </c>
      <c r="B49" s="127" t="str">
        <f>"Semaine du"&amp;TEXT((I2+((K2+(ROW()-45))*7))-((WEEKDAY((I2+((K2+(ROW()-45))*7)),2))-1)," jj/mm")&amp;" au"&amp;TEXT((I2+((K2+(ROW()-45))*7))-((WEEKDAY((I2+((K2+(ROW()-45))*7)),2))-1)+6," jj/mm")</f>
        <v>Semaine du 03/12 au 09/12</v>
      </c>
      <c r="C49" s="100" t="s">
        <v>36</v>
      </c>
      <c r="D49" s="74">
        <f>SUMIF(A5:A35,A49,H5:H35)</f>
        <v>0</v>
      </c>
      <c r="E49" s="74">
        <f>SUMIF(A5:A35,A49,I5:I35)</f>
        <v>0</v>
      </c>
      <c r="F49" s="74">
        <f>SUMIF(A5:A35,A49,J5:J35)</f>
        <v>0</v>
      </c>
      <c r="G49" s="74">
        <f>SUMIF(A5:A35,A49,K5:K35)</f>
        <v>0</v>
      </c>
      <c r="H49" s="74">
        <f>SUMIF(A5:A35,A49,L5:L35)</f>
        <v>0</v>
      </c>
      <c r="I49" s="78">
        <f>IFERROR(IF(H49="","",IF(H49&lt;=$T$7,0,IF(H49&lt;$T$8,H49-$T$7,$T$9))),"")</f>
        <v>0</v>
      </c>
      <c r="J49" s="76">
        <f>IFERROR(IF(H49="","",IF(H49&gt;$T$8,H49-$T$8,0)),"")</f>
        <v>0</v>
      </c>
      <c r="K49" s="113">
        <f>SUMIF($A$5:$A$35,A49,$M$5:$M$35)</f>
        <v>0</v>
      </c>
      <c r="L49" s="114">
        <f>SUMIF($A$5:$A$35,A49,$N$5:$N$35)</f>
        <v>0</v>
      </c>
      <c r="M49" s="119"/>
      <c r="N49" s="119"/>
    </row>
    <row r="50" spans="1:14" ht="20.100000000000001" customHeight="1" thickBot="1" x14ac:dyDescent="0.3">
      <c r="A50" s="126"/>
      <c r="B50" s="128"/>
      <c r="C50" s="103" t="s">
        <v>37</v>
      </c>
      <c r="D50" s="95">
        <f t="shared" ref="D50:J50" si="12">D49/"1:00"</f>
        <v>0</v>
      </c>
      <c r="E50" s="96">
        <f t="shared" si="12"/>
        <v>0</v>
      </c>
      <c r="F50" s="97">
        <f t="shared" si="12"/>
        <v>0</v>
      </c>
      <c r="G50" s="97">
        <f t="shared" si="12"/>
        <v>0</v>
      </c>
      <c r="H50" s="98">
        <f t="shared" si="12"/>
        <v>0</v>
      </c>
      <c r="I50" s="99">
        <f t="shared" si="12"/>
        <v>0</v>
      </c>
      <c r="J50" s="97">
        <f t="shared" si="12"/>
        <v>0</v>
      </c>
      <c r="K50" s="97"/>
      <c r="L50" s="104"/>
      <c r="M50" s="118"/>
      <c r="N50" s="118"/>
    </row>
    <row r="51" spans="1:14" ht="30" customHeight="1" x14ac:dyDescent="0.25">
      <c r="A51" s="1"/>
      <c r="B51" s="129" t="s">
        <v>39</v>
      </c>
      <c r="C51" s="105" t="s">
        <v>36</v>
      </c>
      <c r="D51" s="106">
        <f t="shared" ref="D51:J52" si="13">SUM(D39,D41,D43,D45,D47,D49)</f>
        <v>0.25</v>
      </c>
      <c r="E51" s="106">
        <f t="shared" si="13"/>
        <v>0.33333333333333326</v>
      </c>
      <c r="F51" s="106">
        <f t="shared" si="13"/>
        <v>0.58333333333333326</v>
      </c>
      <c r="G51" s="106">
        <f t="shared" si="13"/>
        <v>0</v>
      </c>
      <c r="H51" s="106">
        <f t="shared" si="13"/>
        <v>0.58333333333333326</v>
      </c>
      <c r="I51" s="107">
        <f t="shared" si="13"/>
        <v>0</v>
      </c>
      <c r="J51" s="106">
        <f t="shared" si="13"/>
        <v>0</v>
      </c>
      <c r="K51" s="106">
        <f>SUM(K39,K41,K43,K45,K47,K49)</f>
        <v>0</v>
      </c>
      <c r="L51" s="108">
        <f>SUM(L39,L41,L43,L45,L47,L49)</f>
        <v>0</v>
      </c>
      <c r="M51" s="120"/>
      <c r="N51" s="120"/>
    </row>
    <row r="52" spans="1:14" ht="30" customHeight="1" thickBot="1" x14ac:dyDescent="0.3">
      <c r="A52" s="1"/>
      <c r="B52" s="130"/>
      <c r="C52" s="109" t="s">
        <v>37</v>
      </c>
      <c r="D52" s="110">
        <f t="shared" si="13"/>
        <v>6</v>
      </c>
      <c r="E52" s="110">
        <f t="shared" si="13"/>
        <v>7.9999999999999982</v>
      </c>
      <c r="F52" s="110">
        <f t="shared" si="13"/>
        <v>13.999999999999998</v>
      </c>
      <c r="G52" s="110">
        <f t="shared" si="13"/>
        <v>0</v>
      </c>
      <c r="H52" s="110">
        <f t="shared" si="13"/>
        <v>13.999999999999998</v>
      </c>
      <c r="I52" s="110">
        <f t="shared" si="13"/>
        <v>0</v>
      </c>
      <c r="J52" s="110">
        <f t="shared" si="13"/>
        <v>0</v>
      </c>
      <c r="K52" s="110"/>
      <c r="L52" s="111"/>
      <c r="M52" s="121"/>
      <c r="N52" s="121"/>
    </row>
    <row r="53" spans="1:14" x14ac:dyDescent="0.25">
      <c r="A53" s="1"/>
      <c r="B53" s="1"/>
      <c r="C53" s="1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ht="15" customHeight="1" x14ac:dyDescent="0.25"/>
    <row r="70" ht="26.25" customHeight="1" x14ac:dyDescent="0.25"/>
    <row r="71" ht="26.25" customHeight="1" x14ac:dyDescent="0.25"/>
    <row r="72" ht="21" customHeight="1" x14ac:dyDescent="0.25"/>
    <row r="76" ht="15.75" customHeight="1" x14ac:dyDescent="0.25"/>
  </sheetData>
  <sheetProtection selectLockedCells="1" selectUnlockedCells="1"/>
  <mergeCells count="16">
    <mergeCell ref="D2:E2"/>
    <mergeCell ref="F2:G2"/>
    <mergeCell ref="A39:A40"/>
    <mergeCell ref="B39:B40"/>
    <mergeCell ref="A41:A42"/>
    <mergeCell ref="B41:B42"/>
    <mergeCell ref="A38:C38"/>
    <mergeCell ref="A49:A50"/>
    <mergeCell ref="B49:B50"/>
    <mergeCell ref="B51:B52"/>
    <mergeCell ref="A43:A44"/>
    <mergeCell ref="B43:B44"/>
    <mergeCell ref="A45:A46"/>
    <mergeCell ref="B45:B46"/>
    <mergeCell ref="A47:A48"/>
    <mergeCell ref="B47:B48"/>
  </mergeCells>
  <conditionalFormatting sqref="B5:N35">
    <cfRule type="expression" dxfId="3" priority="3">
      <formula>WEEKDAY($B5,2)&gt;5</formula>
    </cfRule>
  </conditionalFormatting>
  <conditionalFormatting sqref="A5:A35">
    <cfRule type="expression" dxfId="2" priority="2">
      <formula>ISODD(WEEKNUM(B5,21))</formula>
    </cfRule>
  </conditionalFormatting>
  <conditionalFormatting sqref="A39 A41 A43 A45 A47 A49">
    <cfRule type="expression" dxfId="1" priority="1">
      <formula>MOD($A39,2)=1</formula>
    </cfRule>
  </conditionalFormatting>
  <conditionalFormatting sqref="B5:N35">
    <cfRule type="expression" dxfId="0" priority="4">
      <formula>COUNTIF($V$5:$V$15,$B5)</formula>
    </cfRule>
  </conditionalFormatting>
  <dataValidations count="1">
    <dataValidation type="list" allowBlank="1" showInputMessage="1" showErrorMessage="1" sqref="C5:C35">
      <formula1>$X$5:$X$15</formula1>
    </dataValidation>
  </dataValidations>
  <pageMargins left="0.39370078740157483" right="0.39370078740157483" top="0.59055118110236227" bottom="0.59055118110236227" header="0.31496062992125984" footer="0.31496062992125984"/>
  <pageSetup paperSize="9" scale="6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oct.</vt:lpstr>
      <vt:lpstr>nov.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cp:lastPrinted>2018-12-27T13:12:19Z</cp:lastPrinted>
  <dcterms:created xsi:type="dcterms:W3CDTF">2018-12-26T18:46:01Z</dcterms:created>
  <dcterms:modified xsi:type="dcterms:W3CDTF">2018-12-28T09:53:50Z</dcterms:modified>
</cp:coreProperties>
</file>