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zo\Documents\Excel_online 2018\fichiers du forum\"/>
    </mc:Choice>
  </mc:AlternateContent>
  <xr:revisionPtr revIDLastSave="0" documentId="8_{56EB1C34-290D-4D33-8810-1C84B542B5C0}" xr6:coauthVersionLast="37" xr6:coauthVersionMax="37" xr10:uidLastSave="{00000000-0000-0000-0000-000000000000}"/>
  <bookViews>
    <workbookView xWindow="0" yWindow="0" windowWidth="19200" windowHeight="7470" xr2:uid="{00000000-000D-0000-FFFF-FFFF00000000}"/>
  </bookViews>
  <sheets>
    <sheet name="Calcul des heures" sheetId="4" r:id="rId1"/>
    <sheet name="Exemple" sheetId="2" r:id="rId2"/>
    <sheet name="DATA" sheetId="1" r:id="rId3"/>
    <sheet name="Feuil3" sheetId="3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4" l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V33" i="4"/>
  <c r="G7" i="4" l="1"/>
  <c r="H7" i="4"/>
  <c r="G8" i="4"/>
  <c r="H8" i="4"/>
  <c r="G9" i="4"/>
  <c r="H9" i="4"/>
  <c r="G10" i="4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G17" i="4"/>
  <c r="H17" i="4"/>
  <c r="G18" i="4"/>
  <c r="H18" i="4"/>
  <c r="G19" i="4"/>
  <c r="H19" i="4"/>
  <c r="G20" i="4"/>
  <c r="H20" i="4"/>
  <c r="G21" i="4"/>
  <c r="H21" i="4"/>
  <c r="G22" i="4"/>
  <c r="H22" i="4"/>
  <c r="G23" i="4"/>
  <c r="H23" i="4"/>
  <c r="G24" i="4"/>
  <c r="H24" i="4"/>
  <c r="G25" i="4"/>
  <c r="H25" i="4"/>
  <c r="G26" i="4"/>
  <c r="H26" i="4"/>
  <c r="G27" i="4"/>
  <c r="H27" i="4"/>
  <c r="G28" i="4"/>
  <c r="H28" i="4"/>
  <c r="G29" i="4"/>
  <c r="H29" i="4"/>
  <c r="G30" i="4"/>
  <c r="H30" i="4"/>
  <c r="G31" i="4"/>
  <c r="H31" i="4"/>
  <c r="G32" i="4"/>
  <c r="H32" i="4"/>
  <c r="G33" i="4"/>
  <c r="H33" i="4"/>
  <c r="G34" i="4"/>
  <c r="H34" i="4"/>
  <c r="G35" i="4"/>
  <c r="H35" i="4"/>
  <c r="G36" i="4"/>
  <c r="H36" i="4"/>
  <c r="H6" i="4"/>
  <c r="G6" i="4"/>
  <c r="D6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6" i="4"/>
  <c r="D7" i="4"/>
  <c r="D8" i="4"/>
  <c r="D9" i="4"/>
  <c r="D10" i="4"/>
  <c r="D11" i="4"/>
  <c r="D12" i="4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I6" i="4" l="1"/>
  <c r="B3" i="2"/>
  <c r="F16" i="1"/>
  <c r="F15" i="1"/>
  <c r="F3" i="1"/>
  <c r="F4" i="1"/>
  <c r="F5" i="1"/>
  <c r="F6" i="1"/>
  <c r="F7" i="1"/>
  <c r="F8" i="1"/>
  <c r="F9" i="1"/>
  <c r="F10" i="1"/>
  <c r="F11" i="1"/>
  <c r="F12" i="1"/>
  <c r="F13" i="1"/>
  <c r="F14" i="1"/>
  <c r="L38" i="4" l="1"/>
</calcChain>
</file>

<file path=xl/sharedStrings.xml><?xml version="1.0" encoding="utf-8"?>
<sst xmlns="http://schemas.openxmlformats.org/spreadsheetml/2006/main" count="29" uniqueCount="25">
  <si>
    <t xml:space="preserve">début </t>
  </si>
  <si>
    <t>fin</t>
  </si>
  <si>
    <t>nb heures</t>
  </si>
  <si>
    <t>Choix de l'horaire</t>
  </si>
  <si>
    <t>Nombre d'heures</t>
  </si>
  <si>
    <t>Horaire</t>
  </si>
  <si>
    <t>Indiquer l'année :</t>
  </si>
  <si>
    <t>Indiquer le mois désiré (en chiffres) :</t>
  </si>
  <si>
    <t>jours</t>
  </si>
  <si>
    <t>debut</t>
  </si>
  <si>
    <t>Fin</t>
  </si>
  <si>
    <t>pause</t>
  </si>
  <si>
    <t>heures travaille</t>
  </si>
  <si>
    <t>Nbre</t>
  </si>
  <si>
    <t>Nbre de</t>
  </si>
  <si>
    <t>hebdo.</t>
  </si>
  <si>
    <t>semaines</t>
  </si>
  <si>
    <t>mois</t>
  </si>
  <si>
    <t>Mesualisation</t>
  </si>
  <si>
    <t>Base mensuelle en centièmes d'heures :</t>
  </si>
  <si>
    <t>x</t>
  </si>
  <si>
    <t xml:space="preserve"> = </t>
  </si>
  <si>
    <t xml:space="preserve"> / </t>
  </si>
  <si>
    <t xml:space="preserve">Heures realisées dans le mois </t>
  </si>
  <si>
    <t>horaire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</si>
</sst>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"/>
    <numFmt numFmtId="165" formatCode="h:mm;@"/>
    <numFmt numFmtId="166" formatCode="dddd\ dd\ mmmm\ yyyy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164" fontId="0" fillId="3" borderId="0" xfId="0" applyNumberFormat="1" applyFill="1"/>
    <xf numFmtId="0" fontId="1" fillId="2" borderId="1" xfId="1" applyBorder="1"/>
    <xf numFmtId="20" fontId="1" fillId="2" borderId="1" xfId="1" applyNumberFormat="1" applyBorder="1"/>
    <xf numFmtId="0" fontId="0" fillId="0" borderId="0" xfId="0" applyAlignment="1">
      <alignment horizontal="right"/>
    </xf>
    <xf numFmtId="1" fontId="0" fillId="0" borderId="0" xfId="0" applyNumberFormat="1"/>
    <xf numFmtId="14" fontId="0" fillId="0" borderId="0" xfId="0" applyNumberFormat="1"/>
    <xf numFmtId="0" fontId="0" fillId="0" borderId="0" xfId="0" applyBorder="1" applyAlignment="1"/>
    <xf numFmtId="0" fontId="0" fillId="0" borderId="0" xfId="0" applyBorder="1"/>
    <xf numFmtId="14" fontId="0" fillId="0" borderId="2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/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2" fontId="0" fillId="0" borderId="13" xfId="0" applyNumberFormat="1" applyBorder="1"/>
    <xf numFmtId="1" fontId="0" fillId="0" borderId="13" xfId="0" applyNumberFormat="1" applyBorder="1"/>
    <xf numFmtId="2" fontId="0" fillId="0" borderId="14" xfId="0" applyNumberFormat="1" applyBorder="1"/>
    <xf numFmtId="46" fontId="3" fillId="0" borderId="15" xfId="0" applyNumberFormat="1" applyFont="1" applyBorder="1"/>
    <xf numFmtId="0" fontId="0" fillId="0" borderId="16" xfId="0" applyBorder="1"/>
    <xf numFmtId="0" fontId="0" fillId="0" borderId="17" xfId="0" applyBorder="1"/>
    <xf numFmtId="0" fontId="4" fillId="0" borderId="5" xfId="0" applyFont="1" applyBorder="1" applyAlignment="1">
      <alignment horizontal="right"/>
    </xf>
    <xf numFmtId="2" fontId="2" fillId="0" borderId="0" xfId="0" applyNumberFormat="1" applyFont="1" applyBorder="1"/>
    <xf numFmtId="0" fontId="0" fillId="0" borderId="3" xfId="0" applyBorder="1" applyAlignment="1"/>
    <xf numFmtId="164" fontId="0" fillId="0" borderId="6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0" fontId="0" fillId="4" borderId="5" xfId="0" applyFill="1" applyBorder="1" applyAlignment="1"/>
    <xf numFmtId="0" fontId="0" fillId="4" borderId="12" xfId="0" applyFill="1" applyBorder="1" applyAlignment="1"/>
    <xf numFmtId="165" fontId="0" fillId="0" borderId="15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6</xdr:row>
      <xdr:rowOff>28576</xdr:rowOff>
    </xdr:from>
    <xdr:to>
      <xdr:col>1</xdr:col>
      <xdr:colOff>638175</xdr:colOff>
      <xdr:row>9</xdr:row>
      <xdr:rowOff>66676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7200" y="1171576"/>
          <a:ext cx="1295400" cy="609600"/>
        </a:xfrm>
        <a:prstGeom prst="wedgeRectCallout">
          <a:avLst>
            <a:gd name="adj1" fmla="val -31984"/>
            <a:gd name="adj2" fmla="val -14556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Liste déroulante pour choisir l'horaire</a:t>
          </a:r>
        </a:p>
      </xdr:txBody>
    </xdr:sp>
    <xdr:clientData/>
  </xdr:twoCellAnchor>
  <xdr:twoCellAnchor>
    <xdr:from>
      <xdr:col>3</xdr:col>
      <xdr:colOff>114299</xdr:colOff>
      <xdr:row>1</xdr:row>
      <xdr:rowOff>104776</xdr:rowOff>
    </xdr:from>
    <xdr:to>
      <xdr:col>5</xdr:col>
      <xdr:colOff>504825</xdr:colOff>
      <xdr:row>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95624" y="295276"/>
          <a:ext cx="1914526" cy="847724"/>
        </a:xfrm>
        <a:prstGeom prst="wedgeRectCallout">
          <a:avLst>
            <a:gd name="adj1" fmla="val -91049"/>
            <a:gd name="adj2" fmla="val -2956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Formule avec fonction recherchev qui cherche le nombre d'heures dans la matrice de la feuille DATA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</xdr:row>
      <xdr:rowOff>76200</xdr:rowOff>
    </xdr:from>
    <xdr:to>
      <xdr:col>9</xdr:col>
      <xdr:colOff>447676</xdr:colOff>
      <xdr:row>9</xdr:row>
      <xdr:rowOff>26276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818133" y="1219200"/>
          <a:ext cx="1914526" cy="521576"/>
        </a:xfrm>
        <a:prstGeom prst="wedgeRectCallout">
          <a:avLst>
            <a:gd name="adj1" fmla="val -91049"/>
            <a:gd name="adj2" fmla="val -2956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MAtrice avec les horaires et calcul du nombre d'heures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FC1DD-6513-4D9E-85C1-6438D75FFACC}">
  <dimension ref="B1:V38"/>
  <sheetViews>
    <sheetView tabSelected="1" topLeftCell="A7" zoomScaleNormal="100" workbookViewId="0">
      <selection activeCell="B15" sqref="B15"/>
    </sheetView>
  </sheetViews>
  <sheetFormatPr baseColWidth="10" defaultRowHeight="14.5" x14ac:dyDescent="0.35"/>
  <cols>
    <col min="1" max="1" width="2.7265625" customWidth="1"/>
    <col min="2" max="2" width="26.1796875" style="6" customWidth="1"/>
    <col min="3" max="3" width="7.26953125" customWidth="1"/>
    <col min="9" max="9" width="18.453125" customWidth="1"/>
    <col min="10" max="10" width="5.1796875" customWidth="1"/>
    <col min="13" max="13" width="14.453125" customWidth="1"/>
    <col min="14" max="14" width="8.7265625" customWidth="1"/>
    <col min="15" max="15" width="1.81640625" customWidth="1"/>
    <col min="16" max="16" width="8.7265625" customWidth="1"/>
    <col min="17" max="17" width="3.453125" customWidth="1"/>
    <col min="18" max="18" width="8.7265625" customWidth="1"/>
    <col min="19" max="19" width="2.54296875" customWidth="1"/>
    <col min="20" max="20" width="8.1796875" customWidth="1"/>
    <col min="21" max="21" width="3.54296875" customWidth="1"/>
    <col min="22" max="22" width="13.54296875" customWidth="1"/>
  </cols>
  <sheetData>
    <row r="1" spans="2:13" x14ac:dyDescent="0.35">
      <c r="B1" s="4" t="s">
        <v>6</v>
      </c>
      <c r="C1" s="5">
        <v>2019</v>
      </c>
    </row>
    <row r="2" spans="2:13" x14ac:dyDescent="0.35">
      <c r="C2" s="7"/>
      <c r="D2" s="8"/>
    </row>
    <row r="3" spans="2:13" x14ac:dyDescent="0.35">
      <c r="B3" s="6" t="s">
        <v>7</v>
      </c>
      <c r="D3" s="5">
        <v>1</v>
      </c>
    </row>
    <row r="4" spans="2:13" ht="15" thickBot="1" x14ac:dyDescent="0.4">
      <c r="K4" s="8"/>
      <c r="L4" s="8"/>
      <c r="M4" s="8"/>
    </row>
    <row r="5" spans="2:13" ht="15" thickBot="1" x14ac:dyDescent="0.4">
      <c r="B5" s="9" t="s">
        <v>8</v>
      </c>
      <c r="C5" s="30" t="s">
        <v>24</v>
      </c>
      <c r="D5" s="36" t="s">
        <v>9</v>
      </c>
      <c r="E5" s="39" t="s">
        <v>10</v>
      </c>
      <c r="F5" s="48" t="s">
        <v>11</v>
      </c>
      <c r="G5" s="40"/>
      <c r="H5" s="40"/>
      <c r="I5" s="41" t="s">
        <v>12</v>
      </c>
      <c r="K5" s="7"/>
      <c r="L5" s="7"/>
      <c r="M5" s="7"/>
    </row>
    <row r="6" spans="2:13" ht="15" thickBot="1" x14ac:dyDescent="0.4">
      <c r="B6" s="10">
        <f>DATE(RIGHT(C1,4)*1,D3,1)</f>
        <v>43466</v>
      </c>
      <c r="C6" s="34">
        <v>9</v>
      </c>
      <c r="D6" s="37">
        <f>IF($C6=0,0,VLOOKUP($C6,DATA!$A$3:$F$36,2,0))</f>
        <v>0.54166666666666663</v>
      </c>
      <c r="E6" s="46">
        <f>IF($C6=0,0,VLOOKUP($C6,DATA!$A$3:$F$36,3,0))</f>
        <v>0.83333333333333337</v>
      </c>
      <c r="F6" s="31">
        <v>1.3888888888888888E-2</v>
      </c>
      <c r="G6" s="47">
        <f>IF($C6=0,0,VLOOKUP($C6,DATA!$A$3:$F$36,4,0))</f>
        <v>0</v>
      </c>
      <c r="H6" s="31">
        <f>IF($C6=0,0,VLOOKUP($C6,DATA!$A$3:$F$36,5,0))</f>
        <v>0</v>
      </c>
      <c r="I6" s="31">
        <f>(E6-D6-F6)+(H6-G6)</f>
        <v>0.27777777777777785</v>
      </c>
      <c r="J6" s="7"/>
      <c r="K6" s="7"/>
      <c r="L6" s="7"/>
      <c r="M6" s="7"/>
    </row>
    <row r="7" spans="2:13" ht="15" thickBot="1" x14ac:dyDescent="0.4">
      <c r="B7" s="11">
        <f>B6+1</f>
        <v>43467</v>
      </c>
      <c r="C7" s="34">
        <v>2</v>
      </c>
      <c r="D7" s="37">
        <f>IF($C7=0,0,VLOOKUP(C7,DATA!$A$3:$F$36,2,0))</f>
        <v>0.29166666666666669</v>
      </c>
      <c r="E7" s="42">
        <f>IF($C7=0,0,VLOOKUP($C7,DATA!$A$3:$F$36,3,0))</f>
        <v>0.45833333333333331</v>
      </c>
      <c r="F7" s="31">
        <v>1.3888888888888888E-2</v>
      </c>
      <c r="G7" s="31">
        <f>IF($C7=0,0,VLOOKUP($C7,DATA!$A$3:$F$36,4,0))</f>
        <v>0</v>
      </c>
      <c r="H7" s="31">
        <f>IF($C7=0,0,VLOOKUP($C7,DATA!$A$3:$F$36,5,0))</f>
        <v>0</v>
      </c>
      <c r="I7" s="31">
        <f t="shared" ref="I7:I36" si="0">(E7-D7-F7)+(H7-G7)</f>
        <v>0.15277777777777773</v>
      </c>
    </row>
    <row r="8" spans="2:13" ht="15" thickBot="1" x14ac:dyDescent="0.4">
      <c r="B8" s="11">
        <f t="shared" ref="B8:B36" si="1">B7+1</f>
        <v>43468</v>
      </c>
      <c r="C8" s="34">
        <v>9</v>
      </c>
      <c r="D8" s="37">
        <f>IF($C8=0,0,VLOOKUP(C8,DATA!$A$3:$F$36,2,0))</f>
        <v>0.54166666666666663</v>
      </c>
      <c r="E8" s="42">
        <f>IF($C8=0,0,VLOOKUP($C8,DATA!$A$3:$F$36,3,0))</f>
        <v>0.83333333333333337</v>
      </c>
      <c r="F8" s="31">
        <v>1.3888888888888888E-2</v>
      </c>
      <c r="G8" s="31">
        <f>IF($C8=0,0,VLOOKUP($C8,DATA!$A$3:$F$36,4,0))</f>
        <v>0</v>
      </c>
      <c r="H8" s="31">
        <f>IF($C8=0,0,VLOOKUP($C8,DATA!$A$3:$F$36,5,0))</f>
        <v>0</v>
      </c>
      <c r="I8" s="31">
        <f t="shared" si="0"/>
        <v>0.27777777777777785</v>
      </c>
    </row>
    <row r="9" spans="2:13" ht="15" thickBot="1" x14ac:dyDescent="0.4">
      <c r="B9" s="11">
        <f t="shared" si="1"/>
        <v>43469</v>
      </c>
      <c r="C9" s="34">
        <v>2</v>
      </c>
      <c r="D9" s="37">
        <f>IF($C9=0,0,VLOOKUP(C9,DATA!$A$3:$F$36,2,0))</f>
        <v>0.29166666666666669</v>
      </c>
      <c r="E9" s="42">
        <f>IF($C9=0,0,VLOOKUP($C9,DATA!$A$3:$F$36,3,0))</f>
        <v>0.45833333333333331</v>
      </c>
      <c r="F9" s="31">
        <v>1.3888888888888888E-2</v>
      </c>
      <c r="G9" s="31">
        <f>IF($C9=0,0,VLOOKUP($C9,DATA!$A$3:$F$36,4,0))</f>
        <v>0</v>
      </c>
      <c r="H9" s="31">
        <f>IF($C9=0,0,VLOOKUP($C9,DATA!$A$3:$F$36,5,0))</f>
        <v>0</v>
      </c>
      <c r="I9" s="31">
        <f t="shared" si="0"/>
        <v>0.15277777777777773</v>
      </c>
      <c r="L9" s="4"/>
    </row>
    <row r="10" spans="2:13" ht="15" thickBot="1" x14ac:dyDescent="0.4">
      <c r="B10" s="11">
        <f t="shared" si="1"/>
        <v>43470</v>
      </c>
      <c r="C10" s="34"/>
      <c r="D10" s="37">
        <f>IF($C10=0,0,VLOOKUP(C10,DATA!$A$3:$F$36,2,0))</f>
        <v>0</v>
      </c>
      <c r="E10" s="42">
        <f>IF($C10=0,0,VLOOKUP($C10,DATA!$A$3:$F$36,3,0))</f>
        <v>0</v>
      </c>
      <c r="F10" s="31"/>
      <c r="G10" s="31">
        <f>IF($C10=0,0,VLOOKUP($C10,DATA!$A$3:$F$36,4,0))</f>
        <v>0</v>
      </c>
      <c r="H10" s="31">
        <f>IF($C10=0,0,VLOOKUP($C10,DATA!$A$3:$F$36,5,0))</f>
        <v>0</v>
      </c>
      <c r="I10" s="31">
        <f t="shared" si="0"/>
        <v>0</v>
      </c>
    </row>
    <row r="11" spans="2:13" ht="15" thickBot="1" x14ac:dyDescent="0.4">
      <c r="B11" s="11">
        <f t="shared" si="1"/>
        <v>43471</v>
      </c>
      <c r="C11" s="34"/>
      <c r="D11" s="37">
        <f>IF($C11=0,0,VLOOKUP(C11,DATA!$A$3:$F$36,2,0))</f>
        <v>0</v>
      </c>
      <c r="E11" s="42">
        <f>IF($C11=0,0,VLOOKUP($C11,DATA!$A$3:$F$36,3,0))</f>
        <v>0</v>
      </c>
      <c r="F11" s="31"/>
      <c r="G11" s="31">
        <f>IF($C11=0,0,VLOOKUP($C11,DATA!$A$3:$F$36,4,0))</f>
        <v>0</v>
      </c>
      <c r="H11" s="31">
        <f>IF($C11=0,0,VLOOKUP($C11,DATA!$A$3:$F$36,5,0))</f>
        <v>0</v>
      </c>
      <c r="I11" s="31">
        <f t="shared" si="0"/>
        <v>0</v>
      </c>
    </row>
    <row r="12" spans="2:13" ht="15" thickBot="1" x14ac:dyDescent="0.4">
      <c r="B12" s="11">
        <f t="shared" si="1"/>
        <v>43472</v>
      </c>
      <c r="C12" s="34">
        <v>2</v>
      </c>
      <c r="D12" s="37">
        <f>IF($C12=0,0,VLOOKUP(C12,DATA!$A$3:$F$36,2,0))</f>
        <v>0.29166666666666669</v>
      </c>
      <c r="E12" s="42">
        <f>IF($C12=0,0,VLOOKUP($C12,DATA!$A$3:$F$36,3,0))</f>
        <v>0.45833333333333331</v>
      </c>
      <c r="F12" s="31">
        <v>1.3888888888888888E-2</v>
      </c>
      <c r="G12" s="31">
        <f>IF($C12=0,0,VLOOKUP($C12,DATA!$A$3:$F$36,4,0))</f>
        <v>0</v>
      </c>
      <c r="H12" s="31">
        <f>IF($C12=0,0,VLOOKUP($C12,DATA!$A$3:$F$36,5,0))</f>
        <v>0</v>
      </c>
      <c r="I12" s="31">
        <f t="shared" si="0"/>
        <v>0.15277777777777773</v>
      </c>
    </row>
    <row r="13" spans="2:13" ht="15" thickBot="1" x14ac:dyDescent="0.4">
      <c r="B13" s="11">
        <f t="shared" si="1"/>
        <v>43473</v>
      </c>
      <c r="C13" s="34">
        <v>3</v>
      </c>
      <c r="D13" s="37">
        <f>IF($C13=0,0,VLOOKUP(C13,DATA!$A$3:$F$36,2,0))</f>
        <v>0.33333333333333331</v>
      </c>
      <c r="E13" s="42">
        <f>IF($C13=0,0,VLOOKUP($C13,DATA!$A$3:$F$36,3,0))</f>
        <v>0.45833333333333331</v>
      </c>
      <c r="F13" s="31">
        <v>1.3888888888888888E-2</v>
      </c>
      <c r="G13" s="31">
        <f>IF($C13=0,0,VLOOKUP($C13,DATA!$A$3:$F$36,4,0))</f>
        <v>0</v>
      </c>
      <c r="H13" s="31">
        <f>IF($C13=0,0,VLOOKUP($C13,DATA!$A$3:$F$36,5,0))</f>
        <v>0</v>
      </c>
      <c r="I13" s="31">
        <f t="shared" si="0"/>
        <v>0.1111111111111111</v>
      </c>
    </row>
    <row r="14" spans="2:13" ht="15" thickBot="1" x14ac:dyDescent="0.4">
      <c r="B14" s="11">
        <f t="shared" si="1"/>
        <v>43474</v>
      </c>
      <c r="C14" s="34">
        <v>2</v>
      </c>
      <c r="D14" s="37">
        <f>IF($C14=0,0,VLOOKUP(C14,DATA!$A$3:$F$36,2,0))</f>
        <v>0.29166666666666669</v>
      </c>
      <c r="E14" s="42">
        <f>IF($C14=0,0,VLOOKUP($C14,DATA!$A$3:$F$36,3,0))</f>
        <v>0.45833333333333331</v>
      </c>
      <c r="F14" s="31">
        <v>1.3888888888888888E-2</v>
      </c>
      <c r="G14" s="31">
        <f>IF($C14=0,0,VLOOKUP($C14,DATA!$A$3:$F$36,4,0))</f>
        <v>0</v>
      </c>
      <c r="H14" s="31">
        <f>IF($C14=0,0,VLOOKUP($C14,DATA!$A$3:$F$36,5,0))</f>
        <v>0</v>
      </c>
      <c r="I14" s="31">
        <f t="shared" si="0"/>
        <v>0.15277777777777773</v>
      </c>
    </row>
    <row r="15" spans="2:13" ht="15" thickBot="1" x14ac:dyDescent="0.4">
      <c r="B15" s="11">
        <f t="shared" si="1"/>
        <v>43475</v>
      </c>
      <c r="C15" s="34">
        <v>2</v>
      </c>
      <c r="D15" s="37">
        <f>IF($C15=0,0,VLOOKUP(C15,DATA!$A$3:$F$36,2,0))</f>
        <v>0.29166666666666669</v>
      </c>
      <c r="E15" s="42">
        <f>IF($C15=0,0,VLOOKUP($C15,DATA!$A$3:$F$36,3,0))</f>
        <v>0.45833333333333331</v>
      </c>
      <c r="F15" s="31">
        <v>1.3888888888888888E-2</v>
      </c>
      <c r="G15" s="31">
        <f>IF($C15=0,0,VLOOKUP($C15,DATA!$A$3:$F$36,4,0))</f>
        <v>0</v>
      </c>
      <c r="H15" s="31">
        <f>IF($C15=0,0,VLOOKUP($C15,DATA!$A$3:$F$36,5,0))</f>
        <v>0</v>
      </c>
      <c r="I15" s="31">
        <f t="shared" si="0"/>
        <v>0.15277777777777773</v>
      </c>
    </row>
    <row r="16" spans="2:13" ht="15" thickBot="1" x14ac:dyDescent="0.4">
      <c r="B16" s="11">
        <f t="shared" si="1"/>
        <v>43476</v>
      </c>
      <c r="C16" s="34">
        <v>13</v>
      </c>
      <c r="D16" s="37">
        <f>IF($C16=0,0,VLOOKUP(C16,DATA!$A$3:$F$36,2,0))</f>
        <v>0.29166666666666669</v>
      </c>
      <c r="E16" s="42">
        <f>IF($C16=0,0,VLOOKUP($C16,DATA!$A$3:$F$36,3,0))</f>
        <v>0.41666666666666669</v>
      </c>
      <c r="F16" s="31">
        <v>3.125E-2</v>
      </c>
      <c r="G16" s="31">
        <f>IF($C16=0,0,VLOOKUP($C16,DATA!$A$3:$F$36,4,0))</f>
        <v>0.625</v>
      </c>
      <c r="H16" s="31">
        <f>IF($C16=0,0,VLOOKUP($C16,DATA!$A$3:$F$36,5,0))</f>
        <v>0.83333333333333337</v>
      </c>
      <c r="I16" s="31">
        <f t="shared" si="0"/>
        <v>0.30208333333333337</v>
      </c>
    </row>
    <row r="17" spans="2:22" ht="15" thickBot="1" x14ac:dyDescent="0.4">
      <c r="B17" s="11">
        <f t="shared" si="1"/>
        <v>43477</v>
      </c>
      <c r="C17" s="34"/>
      <c r="D17" s="37">
        <f>IF($C17=0,0,VLOOKUP(C17,DATA!$A$3:$F$36,2,0))</f>
        <v>0</v>
      </c>
      <c r="E17" s="42">
        <f>IF($C17=0,0,VLOOKUP($C17,DATA!$A$3:$F$36,3,0))</f>
        <v>0</v>
      </c>
      <c r="F17" s="31"/>
      <c r="G17" s="31">
        <f>IF($C17=0,0,VLOOKUP($C17,DATA!$A$3:$F$36,4,0))</f>
        <v>0</v>
      </c>
      <c r="H17" s="31">
        <f>IF($C17=0,0,VLOOKUP($C17,DATA!$A$3:$F$36,5,0))</f>
        <v>0</v>
      </c>
      <c r="I17" s="31">
        <f t="shared" si="0"/>
        <v>0</v>
      </c>
    </row>
    <row r="18" spans="2:22" ht="15" thickBot="1" x14ac:dyDescent="0.4">
      <c r="B18" s="11">
        <f t="shared" si="1"/>
        <v>43478</v>
      </c>
      <c r="C18" s="34"/>
      <c r="D18" s="37">
        <f>IF($C18=0,0,VLOOKUP(C18,DATA!$A$3:$F$36,2,0))</f>
        <v>0</v>
      </c>
      <c r="E18" s="42">
        <f>IF($C18=0,0,VLOOKUP($C18,DATA!$A$3:$F$36,3,0))</f>
        <v>0</v>
      </c>
      <c r="F18" s="31"/>
      <c r="G18" s="31">
        <f>IF($C18=0,0,VLOOKUP($C18,DATA!$A$3:$F$36,4,0))</f>
        <v>0</v>
      </c>
      <c r="H18" s="31">
        <f>IF($C18=0,0,VLOOKUP($C18,DATA!$A$3:$F$36,5,0))</f>
        <v>0</v>
      </c>
      <c r="I18" s="31">
        <f t="shared" si="0"/>
        <v>0</v>
      </c>
    </row>
    <row r="19" spans="2:22" ht="15" thickBot="1" x14ac:dyDescent="0.4">
      <c r="B19" s="11">
        <f t="shared" si="1"/>
        <v>43479</v>
      </c>
      <c r="C19" s="34">
        <v>2</v>
      </c>
      <c r="D19" s="37">
        <f>IF($C19=0,0,VLOOKUP(C19,DATA!$A$3:$F$36,2,0))</f>
        <v>0.29166666666666669</v>
      </c>
      <c r="E19" s="42">
        <f>IF($C19=0,0,VLOOKUP($C19,DATA!$A$3:$F$36,3,0))</f>
        <v>0.45833333333333331</v>
      </c>
      <c r="F19" s="31">
        <v>1.3888888888888888E-2</v>
      </c>
      <c r="G19" s="31">
        <f>IF($C19=0,0,VLOOKUP($C19,DATA!$A$3:$F$36,4,0))</f>
        <v>0</v>
      </c>
      <c r="H19" s="31">
        <f>IF($C19=0,0,VLOOKUP($C19,DATA!$A$3:$F$36,5,0))</f>
        <v>0</v>
      </c>
      <c r="I19" s="31">
        <f t="shared" si="0"/>
        <v>0.15277777777777773</v>
      </c>
    </row>
    <row r="20" spans="2:22" ht="15" thickBot="1" x14ac:dyDescent="0.4">
      <c r="B20" s="11">
        <f t="shared" si="1"/>
        <v>43480</v>
      </c>
      <c r="C20" s="34">
        <v>1</v>
      </c>
      <c r="D20" s="37">
        <f>IF($C20=0,0,VLOOKUP(C20,DATA!$A$3:$F$36,2,0))</f>
        <v>0.29166666666666669</v>
      </c>
      <c r="E20" s="42">
        <f>IF($C20=0,0,VLOOKUP($C20,DATA!$A$3:$F$36,3,0))</f>
        <v>0.41666666666666669</v>
      </c>
      <c r="F20" s="31">
        <v>1.3888888888888888E-2</v>
      </c>
      <c r="G20" s="31">
        <f>IF($C20=0,0,VLOOKUP($C20,DATA!$A$3:$F$36,4,0))</f>
        <v>0</v>
      </c>
      <c r="H20" s="31">
        <f>IF($C20=0,0,VLOOKUP($C20,DATA!$A$3:$F$36,5,0))</f>
        <v>0</v>
      </c>
      <c r="I20" s="31">
        <f t="shared" si="0"/>
        <v>0.1111111111111111</v>
      </c>
    </row>
    <row r="21" spans="2:22" ht="15" thickBot="1" x14ac:dyDescent="0.4">
      <c r="B21" s="11">
        <f t="shared" si="1"/>
        <v>43481</v>
      </c>
      <c r="C21" s="34">
        <v>1</v>
      </c>
      <c r="D21" s="37">
        <f>IF($C21=0,0,VLOOKUP(C21,DATA!$A$3:$F$36,2,0))</f>
        <v>0.29166666666666669</v>
      </c>
      <c r="E21" s="42">
        <f>IF($C21=0,0,VLOOKUP($C21,DATA!$A$3:$F$36,3,0))</f>
        <v>0.41666666666666669</v>
      </c>
      <c r="F21" s="31">
        <v>1.3888888888888888E-2</v>
      </c>
      <c r="G21" s="31">
        <f>IF($C21=0,0,VLOOKUP($C21,DATA!$A$3:$F$36,4,0))</f>
        <v>0</v>
      </c>
      <c r="H21" s="31">
        <f>IF($C21=0,0,VLOOKUP($C21,DATA!$A$3:$F$36,5,0))</f>
        <v>0</v>
      </c>
      <c r="I21" s="31">
        <f t="shared" si="0"/>
        <v>0.1111111111111111</v>
      </c>
    </row>
    <row r="22" spans="2:22" ht="15" thickBot="1" x14ac:dyDescent="0.4">
      <c r="B22" s="11">
        <f t="shared" si="1"/>
        <v>43482</v>
      </c>
      <c r="C22" s="34">
        <v>1</v>
      </c>
      <c r="D22" s="37">
        <f>IF($C22=0,0,VLOOKUP(C22,DATA!$A$3:$F$36,2,0))</f>
        <v>0.29166666666666669</v>
      </c>
      <c r="E22" s="42">
        <f>IF($C22=0,0,VLOOKUP($C22,DATA!$A$3:$F$36,3,0))</f>
        <v>0.41666666666666669</v>
      </c>
      <c r="F22" s="31">
        <v>1.3888888888888888E-2</v>
      </c>
      <c r="G22" s="31">
        <f>IF($C22=0,0,VLOOKUP($C22,DATA!$A$3:$F$36,4,0))</f>
        <v>0</v>
      </c>
      <c r="H22" s="31">
        <f>IF($C22=0,0,VLOOKUP($C22,DATA!$A$3:$F$36,5,0))</f>
        <v>0</v>
      </c>
      <c r="I22" s="31">
        <f t="shared" si="0"/>
        <v>0.1111111111111111</v>
      </c>
    </row>
    <row r="23" spans="2:22" ht="15" thickBot="1" x14ac:dyDescent="0.4">
      <c r="B23" s="11">
        <f t="shared" si="1"/>
        <v>43483</v>
      </c>
      <c r="C23" s="34">
        <v>1</v>
      </c>
      <c r="D23" s="37">
        <f>IF($C23=0,0,VLOOKUP(C23,DATA!$A$3:$F$36,2,0))</f>
        <v>0.29166666666666669</v>
      </c>
      <c r="E23" s="42">
        <f>IF($C23=0,0,VLOOKUP($C23,DATA!$A$3:$F$36,3,0))</f>
        <v>0.41666666666666669</v>
      </c>
      <c r="F23" s="31">
        <v>1.3888888888888888E-2</v>
      </c>
      <c r="G23" s="31">
        <f>IF($C23=0,0,VLOOKUP($C23,DATA!$A$3:$F$36,4,0))</f>
        <v>0</v>
      </c>
      <c r="H23" s="31">
        <f>IF($C23=0,0,VLOOKUP($C23,DATA!$A$3:$F$36,5,0))</f>
        <v>0</v>
      </c>
      <c r="I23" s="31">
        <f t="shared" si="0"/>
        <v>0.1111111111111111</v>
      </c>
    </row>
    <row r="24" spans="2:22" ht="15" thickBot="1" x14ac:dyDescent="0.4">
      <c r="B24" s="11">
        <f t="shared" si="1"/>
        <v>43484</v>
      </c>
      <c r="C24" s="34"/>
      <c r="D24" s="37">
        <f>IF($C24=0,0,VLOOKUP(C24,DATA!$A$3:$F$36,2,0))</f>
        <v>0</v>
      </c>
      <c r="E24" s="42">
        <f>IF($C24=0,0,VLOOKUP($C24,DATA!$A$3:$F$36,3,0))</f>
        <v>0</v>
      </c>
      <c r="F24" s="31"/>
      <c r="G24" s="31">
        <f>IF($C24=0,0,VLOOKUP($C24,DATA!$A$3:$F$36,4,0))</f>
        <v>0</v>
      </c>
      <c r="H24" s="31">
        <f>IF($C24=0,0,VLOOKUP($C24,DATA!$A$3:$F$36,5,0))</f>
        <v>0</v>
      </c>
      <c r="I24" s="31">
        <f t="shared" si="0"/>
        <v>0</v>
      </c>
    </row>
    <row r="25" spans="2:22" ht="15" thickBot="1" x14ac:dyDescent="0.4">
      <c r="B25" s="11">
        <f t="shared" si="1"/>
        <v>43485</v>
      </c>
      <c r="C25" s="34"/>
      <c r="D25" s="37">
        <f>IF($C25=0,0,VLOOKUP(C25,DATA!$A$3:$F$36,2,0))</f>
        <v>0</v>
      </c>
      <c r="E25" s="42">
        <f>IF($C25=0,0,VLOOKUP($C25,DATA!$A$3:$F$36,3,0))</f>
        <v>0</v>
      </c>
      <c r="F25" s="12"/>
      <c r="G25" s="31">
        <f>IF($C25=0,0,VLOOKUP($C25,DATA!$A$3:$F$36,4,0))</f>
        <v>0</v>
      </c>
      <c r="H25" s="31">
        <f>IF($C25=0,0,VLOOKUP($C25,DATA!$A$3:$F$36,5,0))</f>
        <v>0</v>
      </c>
      <c r="I25" s="31">
        <f t="shared" si="0"/>
        <v>0</v>
      </c>
    </row>
    <row r="26" spans="2:22" ht="15" thickBot="1" x14ac:dyDescent="0.4">
      <c r="B26" s="11">
        <f t="shared" si="1"/>
        <v>43486</v>
      </c>
      <c r="C26" s="34">
        <v>2</v>
      </c>
      <c r="D26" s="37">
        <f>IF($C26=0,0,VLOOKUP(C26,DATA!$A$3:$F$36,2,0))</f>
        <v>0.29166666666666669</v>
      </c>
      <c r="E26" s="42">
        <f>IF($C26=0,0,VLOOKUP($C26,DATA!$A$3:$F$36,3,0))</f>
        <v>0.45833333333333331</v>
      </c>
      <c r="F26" s="12"/>
      <c r="G26" s="31">
        <f>IF($C26=0,0,VLOOKUP($C26,DATA!$A$3:$F$36,4,0))</f>
        <v>0</v>
      </c>
      <c r="H26" s="31">
        <f>IF($C26=0,0,VLOOKUP($C26,DATA!$A$3:$F$36,5,0))</f>
        <v>0</v>
      </c>
      <c r="I26" s="31">
        <f t="shared" si="0"/>
        <v>0.16666666666666663</v>
      </c>
    </row>
    <row r="27" spans="2:22" ht="15" thickBot="1" x14ac:dyDescent="0.4">
      <c r="B27" s="11">
        <f t="shared" si="1"/>
        <v>43487</v>
      </c>
      <c r="C27" s="34">
        <v>2</v>
      </c>
      <c r="D27" s="37">
        <f>IF($C27=0,0,VLOOKUP(C27,DATA!$A$3:$F$36,2,0))</f>
        <v>0.29166666666666669</v>
      </c>
      <c r="E27" s="42">
        <f>IF($C27=0,0,VLOOKUP($C27,DATA!$A$3:$F$36,3,0))</f>
        <v>0.45833333333333331</v>
      </c>
      <c r="F27" s="12"/>
      <c r="G27" s="31">
        <f>IF($C27=0,0,VLOOKUP($C27,DATA!$A$3:$F$36,4,0))</f>
        <v>0</v>
      </c>
      <c r="H27" s="31">
        <f>IF($C27=0,0,VLOOKUP($C27,DATA!$A$3:$F$36,5,0))</f>
        <v>0</v>
      </c>
      <c r="I27" s="31">
        <f t="shared" si="0"/>
        <v>0.16666666666666663</v>
      </c>
    </row>
    <row r="28" spans="2:22" ht="15" thickBot="1" x14ac:dyDescent="0.4">
      <c r="B28" s="11">
        <f t="shared" si="1"/>
        <v>43488</v>
      </c>
      <c r="C28" s="34">
        <v>3</v>
      </c>
      <c r="D28" s="37">
        <f>IF($C28=0,0,VLOOKUP(C28,DATA!$A$3:$F$36,2,0))</f>
        <v>0.33333333333333331</v>
      </c>
      <c r="E28" s="42">
        <f>IF($C28=0,0,VLOOKUP($C28,DATA!$A$3:$F$36,3,0))</f>
        <v>0.45833333333333331</v>
      </c>
      <c r="F28" s="12"/>
      <c r="G28" s="31">
        <f>IF($C28=0,0,VLOOKUP($C28,DATA!$A$3:$F$36,4,0))</f>
        <v>0</v>
      </c>
      <c r="H28" s="31">
        <f>IF($C28=0,0,VLOOKUP($C28,DATA!$A$3:$F$36,5,0))</f>
        <v>0</v>
      </c>
      <c r="I28" s="31">
        <f t="shared" si="0"/>
        <v>0.125</v>
      </c>
    </row>
    <row r="29" spans="2:22" ht="15" thickBot="1" x14ac:dyDescent="0.4">
      <c r="B29" s="11">
        <f t="shared" si="1"/>
        <v>43489</v>
      </c>
      <c r="C29" s="34">
        <v>3</v>
      </c>
      <c r="D29" s="37">
        <f>IF($C29=0,0,VLOOKUP(C29,DATA!$A$3:$F$36,2,0))</f>
        <v>0.33333333333333331</v>
      </c>
      <c r="E29" s="42">
        <f>IF($C29=0,0,VLOOKUP($C29,DATA!$A$3:$F$36,3,0))</f>
        <v>0.45833333333333331</v>
      </c>
      <c r="F29" s="12"/>
      <c r="G29" s="31">
        <f>IF($C29=0,0,VLOOKUP($C29,DATA!$A$3:$F$36,4,0))</f>
        <v>0</v>
      </c>
      <c r="H29" s="31">
        <f>IF($C29=0,0,VLOOKUP($C29,DATA!$A$3:$F$36,5,0))</f>
        <v>0</v>
      </c>
      <c r="I29" s="31">
        <f t="shared" si="0"/>
        <v>0.125</v>
      </c>
    </row>
    <row r="30" spans="2:22" ht="15" thickBot="1" x14ac:dyDescent="0.4">
      <c r="B30" s="11">
        <f t="shared" si="1"/>
        <v>43490</v>
      </c>
      <c r="C30" s="34">
        <v>3</v>
      </c>
      <c r="D30" s="37">
        <f>IF($C30=0,0,VLOOKUP(C30,DATA!$A$3:$F$36,2,0))</f>
        <v>0.33333333333333331</v>
      </c>
      <c r="E30" s="42">
        <f>IF($C30=0,0,VLOOKUP($C30,DATA!$A$3:$F$36,3,0))</f>
        <v>0.45833333333333331</v>
      </c>
      <c r="F30" s="12"/>
      <c r="G30" s="31">
        <f>IF($C30=0,0,VLOOKUP($C30,DATA!$A$3:$F$36,4,0))</f>
        <v>0</v>
      </c>
      <c r="H30" s="31">
        <f>IF($C30=0,0,VLOOKUP($C30,DATA!$A$3:$F$36,5,0))</f>
        <v>0</v>
      </c>
      <c r="I30" s="31">
        <f t="shared" si="0"/>
        <v>0.125</v>
      </c>
    </row>
    <row r="31" spans="2:22" ht="15" thickBot="1" x14ac:dyDescent="0.4">
      <c r="B31" s="11">
        <f t="shared" si="1"/>
        <v>43491</v>
      </c>
      <c r="C31" s="34"/>
      <c r="D31" s="37">
        <f>IF($C31=0,0,VLOOKUP(C31,DATA!$A$3:$F$36,2,0))</f>
        <v>0</v>
      </c>
      <c r="E31" s="42">
        <f>IF($C31=0,0,VLOOKUP($C31,DATA!$A$3:$F$36,3,0))</f>
        <v>0</v>
      </c>
      <c r="F31" s="12"/>
      <c r="G31" s="31">
        <f>IF($C31=0,0,VLOOKUP($C31,DATA!$A$3:$F$36,4,0))</f>
        <v>0</v>
      </c>
      <c r="H31" s="31">
        <f>IF($C31=0,0,VLOOKUP($C31,DATA!$A$3:$F$36,5,0))</f>
        <v>0</v>
      </c>
      <c r="I31" s="31">
        <f t="shared" si="0"/>
        <v>0</v>
      </c>
      <c r="K31" s="13"/>
      <c r="L31" s="14"/>
      <c r="M31" s="14"/>
      <c r="N31" s="15" t="s">
        <v>5</v>
      </c>
      <c r="O31" s="15"/>
      <c r="P31" s="15" t="s">
        <v>13</v>
      </c>
      <c r="Q31" s="15"/>
      <c r="R31" s="15"/>
      <c r="S31" s="15"/>
      <c r="T31" s="15" t="s">
        <v>14</v>
      </c>
      <c r="U31" s="15"/>
      <c r="V31" s="16"/>
    </row>
    <row r="32" spans="2:22" ht="15" thickBot="1" x14ac:dyDescent="0.4">
      <c r="B32" s="11">
        <f t="shared" si="1"/>
        <v>43492</v>
      </c>
      <c r="C32" s="34"/>
      <c r="D32" s="37">
        <f>IF($C32=0,0,VLOOKUP(C32,DATA!$A$3:$F$36,2,0))</f>
        <v>0</v>
      </c>
      <c r="E32" s="42">
        <f>IF($C32=0,0,VLOOKUP($C32,DATA!$A$3:$F$36,3,0))</f>
        <v>0</v>
      </c>
      <c r="F32" s="12"/>
      <c r="G32" s="31">
        <f>IF($C32=0,0,VLOOKUP($C32,DATA!$A$3:$F$36,4,0))</f>
        <v>0</v>
      </c>
      <c r="H32" s="31">
        <f>IF($C32=0,0,VLOOKUP($C32,DATA!$A$3:$F$36,5,0))</f>
        <v>0</v>
      </c>
      <c r="I32" s="31">
        <f t="shared" si="0"/>
        <v>0</v>
      </c>
      <c r="K32" s="17"/>
      <c r="L32" s="8"/>
      <c r="M32" s="8"/>
      <c r="N32" s="18" t="s">
        <v>15</v>
      </c>
      <c r="O32" s="18"/>
      <c r="P32" s="18" t="s">
        <v>16</v>
      </c>
      <c r="Q32" s="18"/>
      <c r="R32" s="18"/>
      <c r="S32" s="18"/>
      <c r="T32" s="18" t="s">
        <v>17</v>
      </c>
      <c r="U32" s="18"/>
      <c r="V32" s="19" t="s">
        <v>18</v>
      </c>
    </row>
    <row r="33" spans="2:22" ht="15" thickBot="1" x14ac:dyDescent="0.4">
      <c r="B33" s="11">
        <f t="shared" si="1"/>
        <v>43493</v>
      </c>
      <c r="C33" s="34">
        <v>5</v>
      </c>
      <c r="D33" s="37">
        <f>IF($C33=0,0,VLOOKUP(C33,DATA!$A$3:$F$36,2,0))</f>
        <v>0.3125</v>
      </c>
      <c r="E33" s="42">
        <f>IF($C33=0,0,VLOOKUP($C33,DATA!$A$3:$F$36,3,0))</f>
        <v>0.45833333333333331</v>
      </c>
      <c r="F33" s="12"/>
      <c r="G33" s="31">
        <f>IF($C33=0,0,VLOOKUP($C33,DATA!$A$3:$F$36,4,0))</f>
        <v>0</v>
      </c>
      <c r="H33" s="31">
        <f>IF($C33=0,0,VLOOKUP($C33,DATA!$A$3:$F$36,5,0))</f>
        <v>0</v>
      </c>
      <c r="I33" s="31">
        <f t="shared" si="0"/>
        <v>0.14583333333333331</v>
      </c>
      <c r="K33" s="20" t="s">
        <v>19</v>
      </c>
      <c r="L33" s="21"/>
      <c r="M33" s="21"/>
      <c r="N33" s="22">
        <v>35</v>
      </c>
      <c r="O33" s="21" t="s">
        <v>20</v>
      </c>
      <c r="P33" s="23">
        <v>52</v>
      </c>
      <c r="Q33" s="21" t="s">
        <v>21</v>
      </c>
      <c r="R33" s="22"/>
      <c r="S33" s="21" t="s">
        <v>22</v>
      </c>
      <c r="T33" s="23">
        <v>12</v>
      </c>
      <c r="U33" s="21" t="s">
        <v>21</v>
      </c>
      <c r="V33" s="24">
        <f>R33/T33</f>
        <v>0</v>
      </c>
    </row>
    <row r="34" spans="2:22" ht="15" thickBot="1" x14ac:dyDescent="0.4">
      <c r="B34" s="11">
        <f t="shared" si="1"/>
        <v>43494</v>
      </c>
      <c r="C34" s="34">
        <v>6</v>
      </c>
      <c r="D34" s="37">
        <f>IF($C34=0,0,VLOOKUP(C34,DATA!$A$3:$F$36,2,0))</f>
        <v>0.29166666666666669</v>
      </c>
      <c r="E34" s="42">
        <f>IF($C34=0,0,VLOOKUP($C34,DATA!$A$3:$F$36,3,0))</f>
        <v>0.5</v>
      </c>
      <c r="F34" s="12"/>
      <c r="G34" s="31">
        <f>IF($C34=0,0,VLOOKUP($C34,DATA!$A$3:$F$36,4,0))</f>
        <v>0</v>
      </c>
      <c r="H34" s="31">
        <f>IF($C34=0,0,VLOOKUP($C34,DATA!$A$3:$F$36,5,0))</f>
        <v>0</v>
      </c>
      <c r="I34" s="31">
        <f t="shared" si="0"/>
        <v>0.20833333333333331</v>
      </c>
    </row>
    <row r="35" spans="2:22" ht="15" thickBot="1" x14ac:dyDescent="0.4">
      <c r="B35" s="11">
        <f t="shared" si="1"/>
        <v>43495</v>
      </c>
      <c r="C35" s="34">
        <v>6</v>
      </c>
      <c r="D35" s="37">
        <f>IF($C35=0,0,VLOOKUP(C35,DATA!$A$3:$F$36,2,0))</f>
        <v>0.29166666666666669</v>
      </c>
      <c r="E35" s="42">
        <f>IF($C35=0,0,VLOOKUP($C35,DATA!$A$3:$F$36,3,0))</f>
        <v>0.5</v>
      </c>
      <c r="F35" s="12"/>
      <c r="G35" s="31">
        <f>IF($C35=0,0,VLOOKUP($C35,DATA!$A$3:$F$36,4,0))</f>
        <v>0</v>
      </c>
      <c r="H35" s="31">
        <f>IF($C35=0,0,VLOOKUP($C35,DATA!$A$3:$F$36,5,0))</f>
        <v>0</v>
      </c>
      <c r="I35" s="31">
        <f t="shared" si="0"/>
        <v>0.20833333333333331</v>
      </c>
    </row>
    <row r="36" spans="2:22" ht="15" thickBot="1" x14ac:dyDescent="0.4">
      <c r="B36" s="33">
        <f t="shared" si="1"/>
        <v>43496</v>
      </c>
      <c r="C36" s="35">
        <v>7</v>
      </c>
      <c r="D36" s="38">
        <f>IF($C36=0,0,VLOOKUP(C36,DATA!$A$3:$F$36,2,0))</f>
        <v>0.35416666666666669</v>
      </c>
      <c r="E36" s="43">
        <f>IF($C36=0,0,VLOOKUP($C36,DATA!$A$3:$F$36,3,0))</f>
        <v>0.5</v>
      </c>
      <c r="F36" s="44"/>
      <c r="G36" s="45">
        <f>IF($C36=0,0,VLOOKUP($C36,DATA!$A$3:$F$36,4,0))</f>
        <v>0</v>
      </c>
      <c r="H36" s="45">
        <f>IF($C36=0,0,VLOOKUP($C36,DATA!$A$3:$F$36,5,0))</f>
        <v>0</v>
      </c>
      <c r="I36" s="31">
        <f t="shared" si="0"/>
        <v>0.14583333333333331</v>
      </c>
      <c r="J36" s="8"/>
      <c r="K36" s="8"/>
      <c r="L36" s="8"/>
      <c r="M36" s="8"/>
      <c r="N36" s="8"/>
      <c r="O36" s="8"/>
      <c r="P36" s="8"/>
    </row>
    <row r="37" spans="2:22" ht="15" thickBot="1" x14ac:dyDescent="0.4"/>
    <row r="38" spans="2:22" ht="19" thickBot="1" x14ac:dyDescent="0.5">
      <c r="I38" s="25" t="s">
        <v>23</v>
      </c>
      <c r="J38" s="26"/>
      <c r="K38" s="27"/>
      <c r="L38" s="32">
        <f>SUM(I6:I36)</f>
        <v>3.7465277777777781</v>
      </c>
      <c r="M38" s="28"/>
      <c r="N38" s="8"/>
      <c r="O38" s="8"/>
      <c r="P38" s="8"/>
      <c r="Q38" s="8"/>
      <c r="R38" s="29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775B1-7A13-43A1-B99A-816433B8D27B}">
          <x14:formula1>
            <xm:f>DATA!$A$3:$A$33</xm:f>
          </x14:formula1>
          <xm:sqref>C6:C36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"/>
  <sheetViews>
    <sheetView zoomScale="85" zoomScaleNormal="85" workbookViewId="0">
      <selection activeCell="A3" sqref="A3"/>
    </sheetView>
  </sheetViews>
  <sheetFormatPr baseColWidth="10" defaultRowHeight="14.5" x14ac:dyDescent="0.35"/>
  <cols>
    <col min="1" max="1" width="16.7265625" bestFit="1" customWidth="1"/>
    <col min="2" max="2" width="16.54296875" bestFit="1" customWidth="1"/>
  </cols>
  <sheetData>
    <row r="2" spans="1:2" x14ac:dyDescent="0.35">
      <c r="A2" t="s">
        <v>3</v>
      </c>
      <c r="B2" t="s">
        <v>4</v>
      </c>
    </row>
    <row r="3" spans="1:2" x14ac:dyDescent="0.35">
      <c r="A3">
        <v>14</v>
      </c>
      <c r="B3" s="1">
        <f>IF(A3=0,0,VLOOKUP(A3,DATA!$A$3:$F$34,6,0))</f>
        <v>0.31250000000000006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DATA!$A$3:$A$30</xm:f>
          </x14:formula1>
          <xm:sqref>A3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6"/>
  <sheetViews>
    <sheetView zoomScaleNormal="100" workbookViewId="0">
      <selection activeCell="H13" sqref="H13"/>
    </sheetView>
  </sheetViews>
  <sheetFormatPr baseColWidth="10" defaultRowHeight="14.5" x14ac:dyDescent="0.35"/>
  <cols>
    <col min="2" max="2" width="17.81640625" bestFit="1" customWidth="1"/>
  </cols>
  <sheetData>
    <row r="2" spans="1:6" x14ac:dyDescent="0.35">
      <c r="A2" s="2" t="s">
        <v>5</v>
      </c>
      <c r="B2" s="2" t="s">
        <v>0</v>
      </c>
      <c r="C2" s="2" t="s">
        <v>1</v>
      </c>
      <c r="D2" s="2" t="s">
        <v>0</v>
      </c>
      <c r="E2" s="2" t="s">
        <v>1</v>
      </c>
      <c r="F2" s="2" t="s">
        <v>2</v>
      </c>
    </row>
    <row r="3" spans="1:6" x14ac:dyDescent="0.35">
      <c r="A3" s="2">
        <v>1</v>
      </c>
      <c r="B3" s="3">
        <v>0.29166666666666669</v>
      </c>
      <c r="C3" s="3">
        <v>0.41666666666666669</v>
      </c>
      <c r="D3" s="2"/>
      <c r="E3" s="2"/>
      <c r="F3" s="3">
        <f>(E3-E3)+(C3-B3)</f>
        <v>0.125</v>
      </c>
    </row>
    <row r="4" spans="1:6" x14ac:dyDescent="0.35">
      <c r="A4" s="2">
        <v>2</v>
      </c>
      <c r="B4" s="3">
        <v>0.29166666666666669</v>
      </c>
      <c r="C4" s="3">
        <v>0.45833333333333331</v>
      </c>
      <c r="D4" s="2"/>
      <c r="E4" s="2"/>
      <c r="F4" s="3">
        <f t="shared" ref="F4:F14" si="0">(E4-E4)+(C4-B4)</f>
        <v>0.16666666666666663</v>
      </c>
    </row>
    <row r="5" spans="1:6" x14ac:dyDescent="0.35">
      <c r="A5" s="2">
        <v>3</v>
      </c>
      <c r="B5" s="3">
        <v>0.33333333333333331</v>
      </c>
      <c r="C5" s="3">
        <v>0.45833333333333331</v>
      </c>
      <c r="D5" s="2"/>
      <c r="E5" s="2"/>
      <c r="F5" s="3">
        <f t="shared" si="0"/>
        <v>0.125</v>
      </c>
    </row>
    <row r="6" spans="1:6" x14ac:dyDescent="0.35">
      <c r="A6" s="2">
        <v>4</v>
      </c>
      <c r="B6" s="3">
        <v>0.29166666666666669</v>
      </c>
      <c r="C6" s="3">
        <v>0.54166666666666663</v>
      </c>
      <c r="D6" s="2"/>
      <c r="E6" s="2"/>
      <c r="F6" s="3">
        <f t="shared" si="0"/>
        <v>0.24999999999999994</v>
      </c>
    </row>
    <row r="7" spans="1:6" x14ac:dyDescent="0.35">
      <c r="A7" s="2">
        <v>5</v>
      </c>
      <c r="B7" s="3">
        <v>0.3125</v>
      </c>
      <c r="C7" s="3">
        <v>0.45833333333333331</v>
      </c>
      <c r="D7" s="2"/>
      <c r="E7" s="2"/>
      <c r="F7" s="3">
        <f t="shared" si="0"/>
        <v>0.14583333333333331</v>
      </c>
    </row>
    <row r="8" spans="1:6" x14ac:dyDescent="0.35">
      <c r="A8" s="2">
        <v>6</v>
      </c>
      <c r="B8" s="3">
        <v>0.29166666666666669</v>
      </c>
      <c r="C8" s="3">
        <v>0.5</v>
      </c>
      <c r="D8" s="2"/>
      <c r="E8" s="2"/>
      <c r="F8" s="3">
        <f t="shared" si="0"/>
        <v>0.20833333333333331</v>
      </c>
    </row>
    <row r="9" spans="1:6" x14ac:dyDescent="0.35">
      <c r="A9" s="2">
        <v>7</v>
      </c>
      <c r="B9" s="3">
        <v>0.35416666666666669</v>
      </c>
      <c r="C9" s="3">
        <v>0.5</v>
      </c>
      <c r="D9" s="2"/>
      <c r="E9" s="2"/>
      <c r="F9" s="3">
        <f t="shared" si="0"/>
        <v>0.14583333333333331</v>
      </c>
    </row>
    <row r="10" spans="1:6" x14ac:dyDescent="0.35">
      <c r="A10" s="2">
        <v>8</v>
      </c>
      <c r="B10" s="3">
        <v>0.33333333333333331</v>
      </c>
      <c r="C10" s="3">
        <v>0.5</v>
      </c>
      <c r="D10" s="2"/>
      <c r="E10" s="2"/>
      <c r="F10" s="3">
        <f t="shared" si="0"/>
        <v>0.16666666666666669</v>
      </c>
    </row>
    <row r="11" spans="1:6" x14ac:dyDescent="0.35">
      <c r="A11" s="2">
        <v>9</v>
      </c>
      <c r="B11" s="3">
        <v>0.54166666666666663</v>
      </c>
      <c r="C11" s="3">
        <v>0.83333333333333337</v>
      </c>
      <c r="D11" s="2"/>
      <c r="E11" s="2"/>
      <c r="F11" s="3">
        <f t="shared" si="0"/>
        <v>0.29166666666666674</v>
      </c>
    </row>
    <row r="12" spans="1:6" x14ac:dyDescent="0.35">
      <c r="A12" s="2">
        <v>10</v>
      </c>
      <c r="B12" s="3">
        <v>0.625</v>
      </c>
      <c r="C12" s="3">
        <v>0.83333333333333337</v>
      </c>
      <c r="D12" s="2"/>
      <c r="E12" s="2"/>
      <c r="F12" s="3">
        <f t="shared" si="0"/>
        <v>0.20833333333333337</v>
      </c>
    </row>
    <row r="13" spans="1:6" x14ac:dyDescent="0.35">
      <c r="A13" s="2">
        <v>11</v>
      </c>
      <c r="B13" s="3">
        <v>0.66666666666666663</v>
      </c>
      <c r="C13" s="3">
        <v>0.875</v>
      </c>
      <c r="D13" s="2"/>
      <c r="E13" s="2"/>
      <c r="F13" s="3">
        <f t="shared" si="0"/>
        <v>0.20833333333333337</v>
      </c>
    </row>
    <row r="14" spans="1:6" x14ac:dyDescent="0.35">
      <c r="A14" s="2">
        <v>12</v>
      </c>
      <c r="B14" s="3">
        <v>0.75</v>
      </c>
      <c r="C14" s="3">
        <v>0.875</v>
      </c>
      <c r="D14" s="2"/>
      <c r="E14" s="2"/>
      <c r="F14" s="3">
        <f t="shared" si="0"/>
        <v>0.125</v>
      </c>
    </row>
    <row r="15" spans="1:6" x14ac:dyDescent="0.35">
      <c r="A15" s="2">
        <v>13</v>
      </c>
      <c r="B15" s="3">
        <v>0.29166666666666669</v>
      </c>
      <c r="C15" s="3">
        <v>0.41666666666666669</v>
      </c>
      <c r="D15" s="3">
        <v>0.625</v>
      </c>
      <c r="E15" s="3">
        <v>0.83333333333333337</v>
      </c>
      <c r="F15" s="3">
        <f>(E15-D15)+(C15-B15)</f>
        <v>0.33333333333333337</v>
      </c>
    </row>
    <row r="16" spans="1:6" x14ac:dyDescent="0.35">
      <c r="A16" s="2">
        <v>14</v>
      </c>
      <c r="B16" s="3">
        <v>0.33333333333333331</v>
      </c>
      <c r="C16" s="3">
        <v>0.5</v>
      </c>
      <c r="D16" s="3">
        <v>0.72916666666666663</v>
      </c>
      <c r="E16" s="3">
        <v>0.875</v>
      </c>
      <c r="F16" s="3">
        <f>(E16-D16)+(C16-B16)</f>
        <v>0.31250000000000006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Calcul des heures</vt:lpstr>
      <vt:lpstr>Exemple</vt:lpstr>
      <vt:lpstr>DATA</vt:lpstr>
      <vt:lpstr>Feuil3</vt:lpstr>
    </vt:vector>
  </TitlesOfParts>
  <Company>Caisse des Médecins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MATAFORA, Enzo</dc:creator>
  <cp:lastModifiedBy>Enzo</cp:lastModifiedBy>
  <dcterms:created xsi:type="dcterms:W3CDTF">2018-11-07T07:26:00Z</dcterms:created>
  <dcterms:modified xsi:type="dcterms:W3CDTF">2018-11-07T14:31:22Z</dcterms:modified>
</cp:coreProperties>
</file>