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ebextensions/taskpanes.xml" ContentType="application/vnd.ms-office.webextensiontaskpanes+xml"/>
  <Override PartName="/xl/webextensions/webextension1.xml" ContentType="application/vnd.ms-office.webextensi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11/relationships/webextensiontaskpanes" Target="xl/webextensions/taskpanes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0" yWindow="0" windowWidth="23040" windowHeight="9060" activeTab="1"/>
  </bookViews>
  <sheets>
    <sheet name="JOURNAL STOCKS" sheetId="1" r:id="rId1"/>
    <sheet name="ETAT DES STOCKS" sheetId="3" r:id="rId2"/>
    <sheet name="BASE PRODUITS" sheetId="2" r:id="rId3"/>
    <sheet name="GRAPHIQUE ET BUDGET" sheetId="5" r:id="rId4"/>
    <sheet name="FEUILLE D'INVENTAIRE" sheetId="4" r:id="rId5"/>
  </sheets>
  <definedNames>
    <definedName name="MoyensDePaiment">'JOURNAL STOCKS'!$I$1:$I$3</definedName>
    <definedName name="_xlnm.Print_Area" localSheetId="2">'BASE PRODUITS'!$A$1:$E$155</definedName>
    <definedName name="_xlnm.Print_Area" localSheetId="1">'ETAT DES STOCKS'!$A$1:$G$155</definedName>
    <definedName name="_xlnm.Print_Area" localSheetId="0">'JOURNAL STOCKS'!$A$1:$F$39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4" i="3" l="1"/>
  <c r="B174" i="3"/>
  <c r="A175" i="4"/>
  <c r="B175" i="4"/>
  <c r="B7" i="3" l="1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6" i="3"/>
  <c r="G174" i="2" l="1"/>
  <c r="A174" i="4" l="1"/>
  <c r="B174" i="4"/>
  <c r="C20" i="5"/>
  <c r="D20" i="5"/>
  <c r="E20" i="5"/>
  <c r="F20" i="5"/>
  <c r="G20" i="5"/>
  <c r="H20" i="5"/>
  <c r="I20" i="5"/>
  <c r="J20" i="5"/>
  <c r="K20" i="5"/>
  <c r="L20" i="5"/>
  <c r="M20" i="5"/>
  <c r="B20" i="5"/>
  <c r="C13" i="5"/>
  <c r="D13" i="5"/>
  <c r="E13" i="5"/>
  <c r="F13" i="5"/>
  <c r="G13" i="5"/>
  <c r="H13" i="5"/>
  <c r="I13" i="5"/>
  <c r="L13" i="5"/>
  <c r="M13" i="5"/>
  <c r="B13" i="5"/>
  <c r="A173" i="3" l="1"/>
  <c r="A81" i="3"/>
  <c r="G173" i="2" l="1"/>
  <c r="A1" i="4" l="1"/>
  <c r="A1" i="2"/>
  <c r="J174" i="3" s="1"/>
  <c r="A1" i="5"/>
  <c r="A1" i="3"/>
  <c r="A1" i="1"/>
  <c r="J81" i="3" l="1"/>
  <c r="J173" i="3"/>
  <c r="C173" i="3"/>
  <c r="M19" i="5"/>
  <c r="L19" i="5"/>
  <c r="K19" i="5"/>
  <c r="J19" i="5"/>
  <c r="I19" i="5"/>
  <c r="H19" i="5"/>
  <c r="G19" i="5"/>
  <c r="F19" i="5"/>
  <c r="E19" i="5"/>
  <c r="D19" i="5"/>
  <c r="C19" i="5"/>
  <c r="B19" i="5"/>
  <c r="M12" i="5"/>
  <c r="L12" i="5"/>
  <c r="K12" i="5"/>
  <c r="J12" i="5"/>
  <c r="I12" i="5"/>
  <c r="H12" i="5"/>
  <c r="G12" i="5"/>
  <c r="F12" i="5"/>
  <c r="E12" i="5"/>
  <c r="D12" i="5"/>
  <c r="C12" i="5"/>
  <c r="B12" i="5"/>
  <c r="B11" i="5"/>
  <c r="M18" i="5"/>
  <c r="L18" i="5"/>
  <c r="K18" i="5"/>
  <c r="J18" i="5"/>
  <c r="I18" i="5"/>
  <c r="H18" i="5"/>
  <c r="G18" i="5"/>
  <c r="F18" i="5"/>
  <c r="E18" i="5"/>
  <c r="D18" i="5"/>
  <c r="C18" i="5"/>
  <c r="B18" i="5"/>
  <c r="C11" i="5"/>
  <c r="D11" i="5"/>
  <c r="E11" i="5"/>
  <c r="F11" i="5"/>
  <c r="G11" i="5"/>
  <c r="H11" i="5"/>
  <c r="I11" i="5"/>
  <c r="L11" i="5"/>
  <c r="M11" i="5"/>
  <c r="B8" i="4" l="1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7" i="4"/>
  <c r="C7" i="1"/>
  <c r="C8" i="1"/>
  <c r="G171" i="2"/>
  <c r="G172" i="2"/>
  <c r="G169" i="2"/>
  <c r="G163" i="2"/>
  <c r="G130" i="2"/>
  <c r="G131" i="2"/>
  <c r="G102" i="2"/>
  <c r="G103" i="2"/>
  <c r="G81" i="2"/>
  <c r="G76" i="2"/>
  <c r="G77" i="2"/>
  <c r="G70" i="2"/>
  <c r="G71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11" i="2"/>
  <c r="G6" i="2"/>
  <c r="G7" i="2"/>
  <c r="G8" i="2"/>
  <c r="G9" i="2"/>
  <c r="C11" i="1"/>
  <c r="C12" i="1"/>
  <c r="C13" i="1"/>
  <c r="C14" i="1"/>
  <c r="K14" i="1" s="1"/>
  <c r="C15" i="1"/>
  <c r="C16" i="1"/>
  <c r="C17" i="1"/>
  <c r="C18" i="1"/>
  <c r="C19" i="1"/>
  <c r="C20" i="1"/>
  <c r="C21" i="1"/>
  <c r="C22" i="1"/>
  <c r="C23" i="1"/>
  <c r="K23" i="1" s="1"/>
  <c r="C24" i="1"/>
  <c r="K24" i="1" s="1"/>
  <c r="C25" i="1"/>
  <c r="C26" i="1"/>
  <c r="K26" i="1" s="1"/>
  <c r="C27" i="1"/>
  <c r="C28" i="1"/>
  <c r="C29" i="1"/>
  <c r="C30" i="1"/>
  <c r="C31" i="1"/>
  <c r="C32" i="1"/>
  <c r="C33" i="1"/>
  <c r="C34" i="1"/>
  <c r="C35" i="1"/>
  <c r="J35" i="1" s="1"/>
  <c r="C36" i="1"/>
  <c r="J36" i="1" s="1"/>
  <c r="C37" i="1"/>
  <c r="J37" i="1" s="1"/>
  <c r="C38" i="1"/>
  <c r="C39" i="1"/>
  <c r="J39" i="1" s="1"/>
  <c r="C9" i="1"/>
  <c r="A63" i="3"/>
  <c r="J63" i="3" s="1"/>
  <c r="C10" i="1"/>
  <c r="A165" i="3"/>
  <c r="J165" i="3" s="1"/>
  <c r="G45" i="2"/>
  <c r="G36" i="2"/>
  <c r="G38" i="2"/>
  <c r="G40" i="2"/>
  <c r="G168" i="2"/>
  <c r="G167" i="2"/>
  <c r="G150" i="2"/>
  <c r="G153" i="2"/>
  <c r="G152" i="2"/>
  <c r="G160" i="2"/>
  <c r="G159" i="2"/>
  <c r="G158" i="2"/>
  <c r="G157" i="2"/>
  <c r="G161" i="2"/>
  <c r="G156" i="2"/>
  <c r="G155" i="2"/>
  <c r="G162" i="2"/>
  <c r="G154" i="2"/>
  <c r="G144" i="2"/>
  <c r="G146" i="2"/>
  <c r="G148" i="2"/>
  <c r="G151" i="2"/>
  <c r="G149" i="2"/>
  <c r="G143" i="2"/>
  <c r="G147" i="2"/>
  <c r="G164" i="2"/>
  <c r="G72" i="2"/>
  <c r="G73" i="2"/>
  <c r="G139" i="2"/>
  <c r="G141" i="2"/>
  <c r="G140" i="2"/>
  <c r="G142" i="2"/>
  <c r="G138" i="2"/>
  <c r="G137" i="2"/>
  <c r="G145" i="2"/>
  <c r="G165" i="2"/>
  <c r="G170" i="2"/>
  <c r="G10" i="2"/>
  <c r="G12" i="2"/>
  <c r="G136" i="2"/>
  <c r="G78" i="2"/>
  <c r="G74" i="2"/>
  <c r="G75" i="2"/>
  <c r="G69" i="2"/>
  <c r="G68" i="2"/>
  <c r="G67" i="2"/>
  <c r="G166" i="2"/>
  <c r="G127" i="2"/>
  <c r="G128" i="2"/>
  <c r="G129" i="2"/>
  <c r="G132" i="2"/>
  <c r="G135" i="2"/>
  <c r="G133" i="2"/>
  <c r="G134" i="2"/>
  <c r="G80" i="2"/>
  <c r="G49" i="2"/>
  <c r="G50" i="2"/>
  <c r="G106" i="2"/>
  <c r="G79" i="2"/>
  <c r="G122" i="2"/>
  <c r="G104" i="2"/>
  <c r="G121" i="2"/>
  <c r="G124" i="2"/>
  <c r="G116" i="2"/>
  <c r="G115" i="2"/>
  <c r="G120" i="2"/>
  <c r="G118" i="2"/>
  <c r="G117" i="2"/>
  <c r="G112" i="2"/>
  <c r="G123" i="2"/>
  <c r="G119" i="2"/>
  <c r="G114" i="2"/>
  <c r="G111" i="2"/>
  <c r="G110" i="2"/>
  <c r="G108" i="2"/>
  <c r="G125" i="2"/>
  <c r="G109" i="2"/>
  <c r="G51" i="2"/>
  <c r="G59" i="2"/>
  <c r="G58" i="2"/>
  <c r="G57" i="2"/>
  <c r="G56" i="2"/>
  <c r="G60" i="2"/>
  <c r="G61" i="2"/>
  <c r="G65" i="2"/>
  <c r="G64" i="2"/>
  <c r="G66" i="2"/>
  <c r="G63" i="2"/>
  <c r="G62" i="2"/>
  <c r="G55" i="2"/>
  <c r="G54" i="2"/>
  <c r="G53" i="2"/>
  <c r="G52" i="2"/>
  <c r="G86" i="2"/>
  <c r="G87" i="2"/>
  <c r="G88" i="2"/>
  <c r="G89" i="2"/>
  <c r="G90" i="2"/>
  <c r="G113" i="2"/>
  <c r="G105" i="2"/>
  <c r="G107" i="2"/>
  <c r="G126" i="2"/>
  <c r="G91" i="2"/>
  <c r="G100" i="2"/>
  <c r="G92" i="2"/>
  <c r="G101" i="2"/>
  <c r="G95" i="2"/>
  <c r="G96" i="2"/>
  <c r="G98" i="2"/>
  <c r="G97" i="2"/>
  <c r="G83" i="2"/>
  <c r="G82" i="2"/>
  <c r="G84" i="2"/>
  <c r="G85" i="2"/>
  <c r="G48" i="2"/>
  <c r="G93" i="2"/>
  <c r="G94" i="2"/>
  <c r="G99" i="2"/>
  <c r="G41" i="2"/>
  <c r="G31" i="2"/>
  <c r="G43" i="2"/>
  <c r="G44" i="2"/>
  <c r="G46" i="2"/>
  <c r="G47" i="2"/>
  <c r="G35" i="2"/>
  <c r="G37" i="2"/>
  <c r="G39" i="2"/>
  <c r="G32" i="2"/>
  <c r="G34" i="2"/>
  <c r="G30" i="2"/>
  <c r="G29" i="2"/>
  <c r="G42" i="2"/>
  <c r="G33" i="2"/>
  <c r="A160" i="3"/>
  <c r="J160" i="3" s="1"/>
  <c r="A161" i="3"/>
  <c r="J161" i="3" s="1"/>
  <c r="A162" i="3"/>
  <c r="J162" i="3" s="1"/>
  <c r="A163" i="3"/>
  <c r="J163" i="3" s="1"/>
  <c r="A164" i="3"/>
  <c r="J164" i="3" s="1"/>
  <c r="A166" i="3"/>
  <c r="J166" i="3" s="1"/>
  <c r="A167" i="3"/>
  <c r="J167" i="3" s="1"/>
  <c r="A168" i="3"/>
  <c r="J168" i="3" s="1"/>
  <c r="A169" i="3"/>
  <c r="J169" i="3" s="1"/>
  <c r="A170" i="3"/>
  <c r="J170" i="3" s="1"/>
  <c r="A171" i="3"/>
  <c r="J171" i="3" s="1"/>
  <c r="A172" i="3"/>
  <c r="J172" i="3" s="1"/>
  <c r="A159" i="3"/>
  <c r="J159" i="3" s="1"/>
  <c r="A158" i="3"/>
  <c r="J158" i="3" s="1"/>
  <c r="A157" i="3"/>
  <c r="J157" i="3" s="1"/>
  <c r="A156" i="3"/>
  <c r="J156" i="3" s="1"/>
  <c r="A10" i="3"/>
  <c r="J10" i="3" s="1"/>
  <c r="A14" i="3"/>
  <c r="J14" i="3" s="1"/>
  <c r="A15" i="3"/>
  <c r="J15" i="3" s="1"/>
  <c r="A16" i="3"/>
  <c r="J16" i="3" s="1"/>
  <c r="A17" i="3"/>
  <c r="J17" i="3" s="1"/>
  <c r="A18" i="3"/>
  <c r="J18" i="3" s="1"/>
  <c r="A19" i="3"/>
  <c r="J19" i="3" s="1"/>
  <c r="A20" i="3"/>
  <c r="J20" i="3" s="1"/>
  <c r="A21" i="3"/>
  <c r="J21" i="3" s="1"/>
  <c r="A22" i="3"/>
  <c r="J22" i="3" s="1"/>
  <c r="A23" i="3"/>
  <c r="J23" i="3" s="1"/>
  <c r="A24" i="3"/>
  <c r="J24" i="3" s="1"/>
  <c r="A25" i="3"/>
  <c r="J25" i="3" s="1"/>
  <c r="A26" i="3"/>
  <c r="J26" i="3" s="1"/>
  <c r="A27" i="3"/>
  <c r="J27" i="3" s="1"/>
  <c r="A29" i="3"/>
  <c r="J29" i="3" s="1"/>
  <c r="A28" i="3"/>
  <c r="J28" i="3" s="1"/>
  <c r="A30" i="3"/>
  <c r="J30" i="3" s="1"/>
  <c r="A31" i="3"/>
  <c r="J31" i="3" s="1"/>
  <c r="A32" i="3"/>
  <c r="J32" i="3" s="1"/>
  <c r="A33" i="3"/>
  <c r="J33" i="3" s="1"/>
  <c r="A34" i="3"/>
  <c r="J34" i="3" s="1"/>
  <c r="A35" i="3"/>
  <c r="J35" i="3" s="1"/>
  <c r="A36" i="3"/>
  <c r="J36" i="3" s="1"/>
  <c r="A37" i="3"/>
  <c r="J37" i="3" s="1"/>
  <c r="A38" i="3"/>
  <c r="J38" i="3" s="1"/>
  <c r="A39" i="3"/>
  <c r="J39" i="3" s="1"/>
  <c r="A40" i="3"/>
  <c r="J40" i="3" s="1"/>
  <c r="A41" i="3"/>
  <c r="J41" i="3" s="1"/>
  <c r="A42" i="3"/>
  <c r="J42" i="3" s="1"/>
  <c r="A43" i="3"/>
  <c r="J43" i="3" s="1"/>
  <c r="A44" i="3"/>
  <c r="J44" i="3" s="1"/>
  <c r="A45" i="3"/>
  <c r="J45" i="3" s="1"/>
  <c r="A46" i="3"/>
  <c r="J46" i="3" s="1"/>
  <c r="A48" i="3"/>
  <c r="J48" i="3" s="1"/>
  <c r="A47" i="3"/>
  <c r="J47" i="3" s="1"/>
  <c r="A49" i="3"/>
  <c r="J49" i="3" s="1"/>
  <c r="A50" i="3"/>
  <c r="J50" i="3" s="1"/>
  <c r="A51" i="3"/>
  <c r="J51" i="3" s="1"/>
  <c r="A52" i="3"/>
  <c r="J52" i="3" s="1"/>
  <c r="A53" i="3"/>
  <c r="J53" i="3" s="1"/>
  <c r="A54" i="3"/>
  <c r="J54" i="3" s="1"/>
  <c r="A55" i="3"/>
  <c r="J55" i="3" s="1"/>
  <c r="A56" i="3"/>
  <c r="J56" i="3" s="1"/>
  <c r="A57" i="3"/>
  <c r="J57" i="3" s="1"/>
  <c r="A58" i="3"/>
  <c r="J58" i="3" s="1"/>
  <c r="A59" i="3"/>
  <c r="J59" i="3" s="1"/>
  <c r="A60" i="3"/>
  <c r="J60" i="3" s="1"/>
  <c r="A61" i="3"/>
  <c r="J61" i="3" s="1"/>
  <c r="A62" i="3"/>
  <c r="J62" i="3" s="1"/>
  <c r="A64" i="3"/>
  <c r="J64" i="3" s="1"/>
  <c r="A65" i="3"/>
  <c r="J65" i="3" s="1"/>
  <c r="A66" i="3"/>
  <c r="J66" i="3" s="1"/>
  <c r="A67" i="3"/>
  <c r="J67" i="3" s="1"/>
  <c r="A68" i="3"/>
  <c r="J68" i="3" s="1"/>
  <c r="A69" i="3"/>
  <c r="J69" i="3" s="1"/>
  <c r="A70" i="3"/>
  <c r="J70" i="3" s="1"/>
  <c r="A71" i="3"/>
  <c r="J71" i="3" s="1"/>
  <c r="A72" i="3"/>
  <c r="J72" i="3" s="1"/>
  <c r="A73" i="3"/>
  <c r="J73" i="3" s="1"/>
  <c r="A74" i="3"/>
  <c r="J74" i="3" s="1"/>
  <c r="A75" i="3"/>
  <c r="J75" i="3" s="1"/>
  <c r="A76" i="3"/>
  <c r="J76" i="3" s="1"/>
  <c r="A77" i="3"/>
  <c r="J77" i="3" s="1"/>
  <c r="A78" i="3"/>
  <c r="J78" i="3" s="1"/>
  <c r="A79" i="3"/>
  <c r="J79" i="3" s="1"/>
  <c r="A80" i="3"/>
  <c r="J80" i="3" s="1"/>
  <c r="A82" i="3"/>
  <c r="J82" i="3" s="1"/>
  <c r="A83" i="3"/>
  <c r="J83" i="3" s="1"/>
  <c r="A84" i="3"/>
  <c r="J84" i="3" s="1"/>
  <c r="A85" i="3"/>
  <c r="J85" i="3" s="1"/>
  <c r="A86" i="3"/>
  <c r="J86" i="3" s="1"/>
  <c r="A87" i="3"/>
  <c r="J87" i="3" s="1"/>
  <c r="A88" i="3"/>
  <c r="J88" i="3" s="1"/>
  <c r="A89" i="3"/>
  <c r="J89" i="3" s="1"/>
  <c r="A90" i="3"/>
  <c r="J90" i="3" s="1"/>
  <c r="A91" i="3"/>
  <c r="J91" i="3" s="1"/>
  <c r="A92" i="3"/>
  <c r="J92" i="3" s="1"/>
  <c r="A93" i="3"/>
  <c r="J93" i="3" s="1"/>
  <c r="A94" i="3"/>
  <c r="J94" i="3" s="1"/>
  <c r="A95" i="3"/>
  <c r="J95" i="3" s="1"/>
  <c r="A96" i="3"/>
  <c r="J96" i="3" s="1"/>
  <c r="A97" i="3"/>
  <c r="J97" i="3" s="1"/>
  <c r="A98" i="3"/>
  <c r="J98" i="3" s="1"/>
  <c r="A99" i="3"/>
  <c r="J99" i="3" s="1"/>
  <c r="A100" i="3"/>
  <c r="J100" i="3" s="1"/>
  <c r="A101" i="3"/>
  <c r="J101" i="3" s="1"/>
  <c r="A102" i="3"/>
  <c r="J102" i="3" s="1"/>
  <c r="A103" i="3"/>
  <c r="J103" i="3" s="1"/>
  <c r="A104" i="3"/>
  <c r="J104" i="3" s="1"/>
  <c r="A105" i="3"/>
  <c r="J105" i="3" s="1"/>
  <c r="A106" i="3"/>
  <c r="J106" i="3" s="1"/>
  <c r="A107" i="3"/>
  <c r="J107" i="3" s="1"/>
  <c r="A108" i="3"/>
  <c r="J108" i="3" s="1"/>
  <c r="A109" i="3"/>
  <c r="J109" i="3" s="1"/>
  <c r="A110" i="3"/>
  <c r="J110" i="3" s="1"/>
  <c r="A111" i="3"/>
  <c r="J111" i="3" s="1"/>
  <c r="A112" i="3"/>
  <c r="J112" i="3" s="1"/>
  <c r="A113" i="3"/>
  <c r="J113" i="3" s="1"/>
  <c r="A114" i="3"/>
  <c r="J114" i="3" s="1"/>
  <c r="A115" i="3"/>
  <c r="J115" i="3" s="1"/>
  <c r="A116" i="3"/>
  <c r="J116" i="3" s="1"/>
  <c r="A117" i="3"/>
  <c r="J117" i="3" s="1"/>
  <c r="A118" i="3"/>
  <c r="J118" i="3" s="1"/>
  <c r="A119" i="3"/>
  <c r="J119" i="3" s="1"/>
  <c r="A120" i="3"/>
  <c r="J120" i="3" s="1"/>
  <c r="A121" i="3"/>
  <c r="J121" i="3" s="1"/>
  <c r="A122" i="3"/>
  <c r="J122" i="3" s="1"/>
  <c r="A123" i="3"/>
  <c r="J123" i="3" s="1"/>
  <c r="A124" i="3"/>
  <c r="J124" i="3" s="1"/>
  <c r="A125" i="3"/>
  <c r="J125" i="3" s="1"/>
  <c r="A126" i="3"/>
  <c r="J126" i="3" s="1"/>
  <c r="A127" i="3"/>
  <c r="J127" i="3" s="1"/>
  <c r="A128" i="3"/>
  <c r="J128" i="3" s="1"/>
  <c r="A129" i="3"/>
  <c r="J129" i="3" s="1"/>
  <c r="A130" i="3"/>
  <c r="J130" i="3" s="1"/>
  <c r="A131" i="3"/>
  <c r="J131" i="3" s="1"/>
  <c r="A132" i="3"/>
  <c r="J132" i="3" s="1"/>
  <c r="A133" i="3"/>
  <c r="J133" i="3" s="1"/>
  <c r="A134" i="3"/>
  <c r="J134" i="3" s="1"/>
  <c r="A135" i="3"/>
  <c r="J135" i="3" s="1"/>
  <c r="A136" i="3"/>
  <c r="J136" i="3" s="1"/>
  <c r="A137" i="3"/>
  <c r="J137" i="3" s="1"/>
  <c r="A138" i="3"/>
  <c r="J138" i="3" s="1"/>
  <c r="A139" i="3"/>
  <c r="J139" i="3" s="1"/>
  <c r="A140" i="3"/>
  <c r="J140" i="3" s="1"/>
  <c r="A141" i="3"/>
  <c r="J141" i="3" s="1"/>
  <c r="A142" i="3"/>
  <c r="J142" i="3" s="1"/>
  <c r="A143" i="3"/>
  <c r="J143" i="3" s="1"/>
  <c r="A144" i="3"/>
  <c r="J144" i="3" s="1"/>
  <c r="A145" i="3"/>
  <c r="J145" i="3" s="1"/>
  <c r="A146" i="3"/>
  <c r="J146" i="3" s="1"/>
  <c r="A147" i="3"/>
  <c r="J147" i="3" s="1"/>
  <c r="A148" i="3"/>
  <c r="J148" i="3" s="1"/>
  <c r="A149" i="3"/>
  <c r="J149" i="3" s="1"/>
  <c r="A150" i="3"/>
  <c r="J150" i="3" s="1"/>
  <c r="A151" i="3"/>
  <c r="J151" i="3" s="1"/>
  <c r="A152" i="3"/>
  <c r="J152" i="3" s="1"/>
  <c r="A153" i="3"/>
  <c r="J153" i="3" s="1"/>
  <c r="A154" i="3"/>
  <c r="J154" i="3" s="1"/>
  <c r="A155" i="3"/>
  <c r="J155" i="3" s="1"/>
  <c r="A7" i="3"/>
  <c r="J7" i="3" s="1"/>
  <c r="A9" i="3"/>
  <c r="J9" i="3" s="1"/>
  <c r="A11" i="3"/>
  <c r="J11" i="3" s="1"/>
  <c r="A12" i="3"/>
  <c r="J12" i="3" s="1"/>
  <c r="A13" i="3"/>
  <c r="J13" i="3" s="1"/>
  <c r="A8" i="3"/>
  <c r="J8" i="3" s="1"/>
  <c r="A6" i="3"/>
  <c r="J6" i="3" s="1"/>
  <c r="C135" i="3"/>
  <c r="C81" i="3"/>
  <c r="C73" i="3" l="1"/>
  <c r="C16" i="3"/>
  <c r="C32" i="3"/>
  <c r="C137" i="3"/>
  <c r="C69" i="3"/>
  <c r="C89" i="3"/>
  <c r="C39" i="3"/>
  <c r="C97" i="3"/>
  <c r="C133" i="3"/>
  <c r="C80" i="3"/>
  <c r="C77" i="3"/>
  <c r="C109" i="3"/>
  <c r="C44" i="3"/>
  <c r="C45" i="3"/>
  <c r="C129" i="3"/>
  <c r="C78" i="3"/>
  <c r="K10" i="1"/>
  <c r="C157" i="3"/>
  <c r="C21" i="3"/>
  <c r="C66" i="3"/>
  <c r="C17" i="3"/>
  <c r="K32" i="1"/>
  <c r="K28" i="1"/>
  <c r="K8" i="1"/>
  <c r="K31" i="1"/>
  <c r="K27" i="1"/>
  <c r="K19" i="1"/>
  <c r="K30" i="1"/>
  <c r="K18" i="1"/>
  <c r="C150" i="3"/>
  <c r="C53" i="3"/>
  <c r="C114" i="3"/>
  <c r="K29" i="1"/>
  <c r="K25" i="1"/>
  <c r="K17" i="1"/>
  <c r="K7" i="1"/>
  <c r="D174" i="3"/>
  <c r="F174" i="3"/>
  <c r="E174" i="3"/>
  <c r="C104" i="3"/>
  <c r="C112" i="3"/>
  <c r="C23" i="3"/>
  <c r="C31" i="3"/>
  <c r="C72" i="3"/>
  <c r="C136" i="3"/>
  <c r="C130" i="3"/>
  <c r="C94" i="3"/>
  <c r="C146" i="3"/>
  <c r="C7" i="3"/>
  <c r="C152" i="3"/>
  <c r="C148" i="3"/>
  <c r="C144" i="3"/>
  <c r="C140" i="3"/>
  <c r="C132" i="3"/>
  <c r="C128" i="3"/>
  <c r="C125" i="3"/>
  <c r="C121" i="3"/>
  <c r="C117" i="3"/>
  <c r="C113" i="3"/>
  <c r="C105" i="3"/>
  <c r="C101" i="3"/>
  <c r="C93" i="3"/>
  <c r="C85" i="3"/>
  <c r="C65" i="3"/>
  <c r="C56" i="3"/>
  <c r="C36" i="3"/>
  <c r="C29" i="3"/>
  <c r="C24" i="3"/>
  <c r="C20" i="3"/>
  <c r="C159" i="3"/>
  <c r="C164" i="3"/>
  <c r="C160" i="3"/>
  <c r="C12" i="3"/>
  <c r="C155" i="3"/>
  <c r="C151" i="3"/>
  <c r="C147" i="3"/>
  <c r="C143" i="3"/>
  <c r="C139" i="3"/>
  <c r="C131" i="3"/>
  <c r="C127" i="3"/>
  <c r="C124" i="3"/>
  <c r="C120" i="3"/>
  <c r="C116" i="3"/>
  <c r="C108" i="3"/>
  <c r="C100" i="3"/>
  <c r="C96" i="3"/>
  <c r="C88" i="3"/>
  <c r="C84" i="3"/>
  <c r="C79" i="3"/>
  <c r="C76" i="3"/>
  <c r="C68" i="3"/>
  <c r="C59" i="3"/>
  <c r="C51" i="3"/>
  <c r="C48" i="3"/>
  <c r="C43" i="3"/>
  <c r="C35" i="3"/>
  <c r="C27" i="3"/>
  <c r="C19" i="3"/>
  <c r="C15" i="3"/>
  <c r="C156" i="3"/>
  <c r="C172" i="3"/>
  <c r="C168" i="3"/>
  <c r="C163" i="3"/>
  <c r="C63" i="3"/>
  <c r="C8" i="3"/>
  <c r="C11" i="3"/>
  <c r="C154" i="3"/>
  <c r="C138" i="3"/>
  <c r="C123" i="3"/>
  <c r="C119" i="3"/>
  <c r="C107" i="3"/>
  <c r="C103" i="3"/>
  <c r="C99" i="3"/>
  <c r="C95" i="3"/>
  <c r="C91" i="3"/>
  <c r="C87" i="3"/>
  <c r="C83" i="3"/>
  <c r="C67" i="3"/>
  <c r="C62" i="3"/>
  <c r="C58" i="3"/>
  <c r="C54" i="3"/>
  <c r="C50" i="3"/>
  <c r="C46" i="3"/>
  <c r="C42" i="3"/>
  <c r="C38" i="3"/>
  <c r="C34" i="3"/>
  <c r="C30" i="3"/>
  <c r="C26" i="3"/>
  <c r="C18" i="3"/>
  <c r="C167" i="3"/>
  <c r="C162" i="3"/>
  <c r="C6" i="3"/>
  <c r="C153" i="3"/>
  <c r="C141" i="3"/>
  <c r="C126" i="3"/>
  <c r="C122" i="3"/>
  <c r="C118" i="3"/>
  <c r="C110" i="3"/>
  <c r="C102" i="3"/>
  <c r="C98" i="3"/>
  <c r="C90" i="3"/>
  <c r="C86" i="3"/>
  <c r="C74" i="3"/>
  <c r="C70" i="3"/>
  <c r="C61" i="3"/>
  <c r="C49" i="3"/>
  <c r="C41" i="3"/>
  <c r="C28" i="3"/>
  <c r="C10" i="3"/>
  <c r="C158" i="3"/>
  <c r="C170" i="3"/>
  <c r="C166" i="3"/>
  <c r="C161" i="3"/>
  <c r="J33" i="1"/>
  <c r="K33" i="1"/>
  <c r="J22" i="1"/>
  <c r="K22" i="1"/>
  <c r="J21" i="1"/>
  <c r="K21" i="1"/>
  <c r="J20" i="1"/>
  <c r="K20" i="1"/>
  <c r="J31" i="1"/>
  <c r="J23" i="1"/>
  <c r="J15" i="1"/>
  <c r="K15" i="1"/>
  <c r="J11" i="1"/>
  <c r="K11" i="1"/>
  <c r="J19" i="1"/>
  <c r="J9" i="1"/>
  <c r="K9" i="1"/>
  <c r="J29" i="1"/>
  <c r="J25" i="1"/>
  <c r="J17" i="1"/>
  <c r="J13" i="1"/>
  <c r="K13" i="1"/>
  <c r="J27" i="1"/>
  <c r="J32" i="1"/>
  <c r="J28" i="1"/>
  <c r="J24" i="1"/>
  <c r="J16" i="1"/>
  <c r="K16" i="1"/>
  <c r="J12" i="1"/>
  <c r="K12" i="1"/>
  <c r="J7" i="1"/>
  <c r="D173" i="3"/>
  <c r="E173" i="3"/>
  <c r="F173" i="3"/>
  <c r="F57" i="3"/>
  <c r="E166" i="3"/>
  <c r="F11" i="3"/>
  <c r="E110" i="3"/>
  <c r="F157" i="3"/>
  <c r="F35" i="3"/>
  <c r="E94" i="3"/>
  <c r="F119" i="3"/>
  <c r="E12" i="3"/>
  <c r="E116" i="3"/>
  <c r="D99" i="3"/>
  <c r="D71" i="3"/>
  <c r="D69" i="3"/>
  <c r="E119" i="3"/>
  <c r="E69" i="3"/>
  <c r="E103" i="3"/>
  <c r="F19" i="3"/>
  <c r="E167" i="3"/>
  <c r="F86" i="3"/>
  <c r="D122" i="3"/>
  <c r="E68" i="3"/>
  <c r="D132" i="3"/>
  <c r="F167" i="3"/>
  <c r="E141" i="3"/>
  <c r="D167" i="3"/>
  <c r="D111" i="3"/>
  <c r="F80" i="3"/>
  <c r="F149" i="3"/>
  <c r="D153" i="3"/>
  <c r="E46" i="3"/>
  <c r="F121" i="3"/>
  <c r="F96" i="3"/>
  <c r="F116" i="3"/>
  <c r="E36" i="3"/>
  <c r="E130" i="3"/>
  <c r="D55" i="3"/>
  <c r="E162" i="3"/>
  <c r="D102" i="3"/>
  <c r="E101" i="3"/>
  <c r="F55" i="3"/>
  <c r="E158" i="3"/>
  <c r="F32" i="3"/>
  <c r="D125" i="3"/>
  <c r="E50" i="3"/>
  <c r="F70" i="3"/>
  <c r="F110" i="3"/>
  <c r="E118" i="3"/>
  <c r="F168" i="3"/>
  <c r="D14" i="3"/>
  <c r="E11" i="3"/>
  <c r="E132" i="3"/>
  <c r="E121" i="3"/>
  <c r="D74" i="3"/>
  <c r="E71" i="3"/>
  <c r="E111" i="3"/>
  <c r="E29" i="3"/>
  <c r="F128" i="3"/>
  <c r="F166" i="3"/>
  <c r="F158" i="3"/>
  <c r="E20" i="3"/>
  <c r="D131" i="3"/>
  <c r="F102" i="3"/>
  <c r="C142" i="3"/>
  <c r="F142" i="3"/>
  <c r="E82" i="3"/>
  <c r="C82" i="3"/>
  <c r="F82" i="3"/>
  <c r="C75" i="3"/>
  <c r="D75" i="3"/>
  <c r="F75" i="3"/>
  <c r="C22" i="3"/>
  <c r="E22" i="3"/>
  <c r="F131" i="3"/>
  <c r="F54" i="3"/>
  <c r="E163" i="3"/>
  <c r="E98" i="3"/>
  <c r="E97" i="3"/>
  <c r="E81" i="3"/>
  <c r="E75" i="3"/>
  <c r="E113" i="3"/>
  <c r="E54" i="3"/>
  <c r="D156" i="3"/>
  <c r="D124" i="3"/>
  <c r="D118" i="3"/>
  <c r="D76" i="3"/>
  <c r="D70" i="3"/>
  <c r="F160" i="3"/>
  <c r="F172" i="3"/>
  <c r="F107" i="3"/>
  <c r="F43" i="3"/>
  <c r="E27" i="3"/>
  <c r="E44" i="3"/>
  <c r="F16" i="3"/>
  <c r="E96" i="3"/>
  <c r="E23" i="3"/>
  <c r="F79" i="3"/>
  <c r="F159" i="3"/>
  <c r="F85" i="3"/>
  <c r="E161" i="3"/>
  <c r="E88" i="3"/>
  <c r="E73" i="3"/>
  <c r="D90" i="3"/>
  <c r="D151" i="3"/>
  <c r="E58" i="3"/>
  <c r="E143" i="3"/>
  <c r="E18" i="3"/>
  <c r="E164" i="3"/>
  <c r="F140" i="3"/>
  <c r="F65" i="3"/>
  <c r="F129" i="3"/>
  <c r="F114" i="3"/>
  <c r="F161" i="3"/>
  <c r="E151" i="3"/>
  <c r="F108" i="3"/>
  <c r="F138" i="3"/>
  <c r="F170" i="3"/>
  <c r="F146" i="3"/>
  <c r="F76" i="3"/>
  <c r="E66" i="3"/>
  <c r="D159" i="3"/>
  <c r="D143" i="3"/>
  <c r="E91" i="3"/>
  <c r="D46" i="3"/>
  <c r="D101" i="3"/>
  <c r="E6" i="3"/>
  <c r="D166" i="3"/>
  <c r="G166" i="3" s="1"/>
  <c r="D72" i="3"/>
  <c r="E153" i="3"/>
  <c r="D26" i="3"/>
  <c r="C71" i="3"/>
  <c r="C9" i="3"/>
  <c r="D9" i="3"/>
  <c r="E9" i="3"/>
  <c r="F9" i="3"/>
  <c r="C149" i="3"/>
  <c r="E149" i="3"/>
  <c r="D149" i="3"/>
  <c r="F145" i="3"/>
  <c r="E145" i="3"/>
  <c r="C145" i="3"/>
  <c r="C115" i="3"/>
  <c r="F115" i="3"/>
  <c r="C111" i="3"/>
  <c r="F111" i="3"/>
  <c r="C92" i="3"/>
  <c r="F92" i="3"/>
  <c r="C57" i="3"/>
  <c r="D57" i="3"/>
  <c r="C37" i="3"/>
  <c r="E37" i="3"/>
  <c r="C33" i="3"/>
  <c r="E33" i="3"/>
  <c r="D29" i="3"/>
  <c r="C25" i="3"/>
  <c r="E25" i="3"/>
  <c r="F134" i="3"/>
  <c r="E134" i="3"/>
  <c r="F164" i="3"/>
  <c r="F100" i="3"/>
  <c r="E157" i="3"/>
  <c r="F156" i="3"/>
  <c r="F99" i="3"/>
  <c r="F150" i="3"/>
  <c r="F22" i="3"/>
  <c r="F68" i="3"/>
  <c r="E159" i="3"/>
  <c r="E15" i="3"/>
  <c r="E49" i="3"/>
  <c r="E47" i="3"/>
  <c r="E57" i="3"/>
  <c r="E99" i="3"/>
  <c r="E16" i="3"/>
  <c r="D172" i="3"/>
  <c r="D138" i="3"/>
  <c r="D31" i="3"/>
  <c r="D35" i="3"/>
  <c r="D98" i="3"/>
  <c r="E156" i="3"/>
  <c r="C134" i="3"/>
  <c r="F87" i="3"/>
  <c r="E32" i="3"/>
  <c r="E120" i="3"/>
  <c r="E31" i="3"/>
  <c r="D103" i="3"/>
  <c r="F74" i="3"/>
  <c r="F53" i="3"/>
  <c r="E115" i="3"/>
  <c r="E79" i="3"/>
  <c r="D160" i="3"/>
  <c r="D41" i="3"/>
  <c r="D150" i="3"/>
  <c r="E172" i="3"/>
  <c r="E77" i="3"/>
  <c r="E108" i="3"/>
  <c r="F29" i="3"/>
  <c r="F25" i="3"/>
  <c r="F89" i="3"/>
  <c r="F153" i="3"/>
  <c r="F31" i="3"/>
  <c r="E67" i="3"/>
  <c r="F8" i="3"/>
  <c r="F26" i="3"/>
  <c r="F71" i="3"/>
  <c r="F147" i="3"/>
  <c r="F18" i="3"/>
  <c r="E90" i="3"/>
  <c r="E8" i="3"/>
  <c r="D142" i="3"/>
  <c r="D61" i="3"/>
  <c r="E139" i="3"/>
  <c r="D23" i="3"/>
  <c r="D53" i="3"/>
  <c r="F64" i="3"/>
  <c r="F44" i="3"/>
  <c r="D68" i="3"/>
  <c r="F50" i="3"/>
  <c r="C13" i="3"/>
  <c r="D13" i="3"/>
  <c r="F13" i="3"/>
  <c r="C106" i="3"/>
  <c r="D106" i="3"/>
  <c r="F60" i="3"/>
  <c r="C60" i="3"/>
  <c r="C52" i="3"/>
  <c r="F52" i="3"/>
  <c r="D52" i="3"/>
  <c r="C47" i="3"/>
  <c r="E48" i="3"/>
  <c r="F48" i="3"/>
  <c r="C40" i="3"/>
  <c r="F40" i="3"/>
  <c r="D40" i="3"/>
  <c r="E40" i="3"/>
  <c r="C169" i="3"/>
  <c r="E169" i="3"/>
  <c r="F169" i="3"/>
  <c r="C14" i="3"/>
  <c r="E14" i="3"/>
  <c r="C171" i="3"/>
  <c r="E171" i="3"/>
  <c r="F171" i="3"/>
  <c r="D171" i="3"/>
  <c r="J10" i="1"/>
  <c r="F148" i="3"/>
  <c r="D19" i="3"/>
  <c r="D81" i="3"/>
  <c r="D16" i="3"/>
  <c r="D47" i="3"/>
  <c r="D130" i="3"/>
  <c r="D78" i="3"/>
  <c r="F39" i="3"/>
  <c r="E61" i="3"/>
  <c r="D140" i="3"/>
  <c r="D133" i="3"/>
  <c r="D127" i="3"/>
  <c r="E21" i="3"/>
  <c r="D79" i="3"/>
  <c r="E41" i="3"/>
  <c r="D66" i="3"/>
  <c r="D93" i="3"/>
  <c r="D20" i="3"/>
  <c r="E65" i="3"/>
  <c r="D139" i="3"/>
  <c r="F62" i="3"/>
  <c r="D49" i="3"/>
  <c r="D38" i="3"/>
  <c r="D116" i="3"/>
  <c r="F90" i="3"/>
  <c r="E107" i="3"/>
  <c r="D85" i="3"/>
  <c r="D148" i="3"/>
  <c r="F130" i="3"/>
  <c r="E53" i="3"/>
  <c r="F45" i="3"/>
  <c r="F78" i="3"/>
  <c r="F59" i="3"/>
  <c r="F34" i="3"/>
  <c r="F155" i="3"/>
  <c r="F27" i="3"/>
  <c r="F94" i="3"/>
  <c r="F152" i="3"/>
  <c r="E165" i="3"/>
  <c r="E38" i="3"/>
  <c r="F58" i="3"/>
  <c r="F113" i="3"/>
  <c r="F81" i="3"/>
  <c r="F49" i="3"/>
  <c r="F17" i="3"/>
  <c r="F84" i="3"/>
  <c r="F7" i="3"/>
  <c r="E168" i="3"/>
  <c r="E78" i="3"/>
  <c r="E137" i="3"/>
  <c r="E35" i="3"/>
  <c r="E95" i="3"/>
  <c r="D162" i="3"/>
  <c r="D100" i="3"/>
  <c r="D24" i="3"/>
  <c r="D80" i="3"/>
  <c r="D30" i="3"/>
  <c r="D161" i="3"/>
  <c r="E86" i="3"/>
  <c r="E87" i="3"/>
  <c r="D155" i="3"/>
  <c r="D43" i="3"/>
  <c r="D59" i="3"/>
  <c r="D105" i="3"/>
  <c r="E7" i="3"/>
  <c r="D114" i="3"/>
  <c r="E109" i="3"/>
  <c r="D73" i="3"/>
  <c r="E19" i="3"/>
  <c r="D152" i="3"/>
  <c r="F46" i="3"/>
  <c r="E126" i="3"/>
  <c r="D147" i="3"/>
  <c r="E51" i="3"/>
  <c r="D136" i="3"/>
  <c r="D63" i="3"/>
  <c r="E122" i="3"/>
  <c r="E80" i="3"/>
  <c r="F77" i="3"/>
  <c r="F122" i="3"/>
  <c r="F83" i="3"/>
  <c r="E26" i="3"/>
  <c r="F135" i="3"/>
  <c r="F154" i="3"/>
  <c r="F124" i="3"/>
  <c r="E127" i="3"/>
  <c r="F95" i="3"/>
  <c r="F126" i="3"/>
  <c r="F42" i="3"/>
  <c r="F137" i="3"/>
  <c r="F105" i="3"/>
  <c r="F73" i="3"/>
  <c r="F41" i="3"/>
  <c r="F72" i="3"/>
  <c r="E160" i="3"/>
  <c r="E39" i="3"/>
  <c r="E42" i="3"/>
  <c r="E114" i="3"/>
  <c r="E155" i="3"/>
  <c r="E76" i="3"/>
  <c r="D11" i="3"/>
  <c r="D58" i="3"/>
  <c r="E148" i="3"/>
  <c r="E59" i="3"/>
  <c r="E135" i="3"/>
  <c r="F136" i="3"/>
  <c r="F117" i="3"/>
  <c r="E63" i="3"/>
  <c r="F15" i="3"/>
  <c r="F112" i="3"/>
  <c r="F12" i="3"/>
  <c r="F139" i="3"/>
  <c r="E30" i="3"/>
  <c r="E85" i="3"/>
  <c r="D56" i="3"/>
  <c r="F162" i="3"/>
  <c r="F163" i="3"/>
  <c r="F67" i="3"/>
  <c r="F118" i="3"/>
  <c r="F132" i="3"/>
  <c r="F36" i="3"/>
  <c r="E106" i="3"/>
  <c r="E142" i="3"/>
  <c r="E13" i="3"/>
  <c r="E28" i="3"/>
  <c r="E140" i="3"/>
  <c r="E83" i="3"/>
  <c r="D170" i="3"/>
  <c r="D6" i="3"/>
  <c r="D60" i="3"/>
  <c r="D62" i="3"/>
  <c r="D25" i="3"/>
  <c r="E45" i="3"/>
  <c r="E150" i="3"/>
  <c r="F151" i="3"/>
  <c r="F23" i="3"/>
  <c r="E147" i="3"/>
  <c r="E60" i="3"/>
  <c r="D64" i="3"/>
  <c r="F144" i="3"/>
  <c r="F47" i="3"/>
  <c r="F143" i="3"/>
  <c r="F30" i="3"/>
  <c r="F21" i="3"/>
  <c r="E52" i="3"/>
  <c r="E43" i="3"/>
  <c r="D164" i="3"/>
  <c r="D82" i="3"/>
  <c r="D168" i="3"/>
  <c r="E129" i="3"/>
  <c r="E100" i="3"/>
  <c r="E138" i="3"/>
  <c r="F56" i="3"/>
  <c r="F33" i="3"/>
  <c r="F97" i="3"/>
  <c r="F14" i="3"/>
  <c r="F51" i="3"/>
  <c r="E105" i="3"/>
  <c r="F24" i="3"/>
  <c r="F38" i="3"/>
  <c r="F91" i="3"/>
  <c r="F123" i="3"/>
  <c r="F109" i="3"/>
  <c r="E123" i="3"/>
  <c r="E125" i="3"/>
  <c r="D12" i="3"/>
  <c r="D117" i="3"/>
  <c r="F20" i="3"/>
  <c r="D123" i="3"/>
  <c r="D7" i="3"/>
  <c r="F88" i="3"/>
  <c r="E74" i="3"/>
  <c r="D145" i="3"/>
  <c r="D128" i="3"/>
  <c r="D10" i="3"/>
  <c r="E131" i="3"/>
  <c r="C64" i="3"/>
  <c r="E64" i="3"/>
  <c r="C55" i="3"/>
  <c r="E55" i="3"/>
  <c r="F165" i="3"/>
  <c r="C165" i="3"/>
  <c r="D89" i="3"/>
  <c r="F98" i="3"/>
  <c r="F6" i="3"/>
  <c r="E152" i="3"/>
  <c r="D104" i="3"/>
  <c r="D120" i="3"/>
  <c r="D146" i="3"/>
  <c r="D169" i="3"/>
  <c r="E72" i="3"/>
  <c r="E93" i="3"/>
  <c r="F93" i="3"/>
  <c r="F66" i="3"/>
  <c r="F127" i="3"/>
  <c r="D8" i="3"/>
  <c r="D107" i="3"/>
  <c r="D32" i="3"/>
  <c r="D96" i="3"/>
  <c r="D48" i="3"/>
  <c r="D92" i="3"/>
  <c r="D51" i="3"/>
  <c r="E62" i="3"/>
  <c r="E70" i="3"/>
  <c r="E112" i="3"/>
  <c r="F133" i="3"/>
  <c r="F125" i="3"/>
  <c r="D36" i="3"/>
  <c r="F61" i="3"/>
  <c r="D39" i="3"/>
  <c r="D129" i="3"/>
  <c r="D113" i="3"/>
  <c r="D15" i="3"/>
  <c r="D86" i="3"/>
  <c r="D21" i="3"/>
  <c r="E128" i="3"/>
  <c r="E24" i="3"/>
  <c r="D87" i="3"/>
  <c r="D18" i="3"/>
  <c r="F101" i="3"/>
  <c r="D45" i="3"/>
  <c r="D119" i="3"/>
  <c r="D42" i="3"/>
  <c r="J38" i="1"/>
  <c r="D67" i="3"/>
  <c r="J34" i="1"/>
  <c r="D17" i="3"/>
  <c r="J30" i="1"/>
  <c r="E89" i="3"/>
  <c r="J26" i="1"/>
  <c r="F63" i="3"/>
  <c r="D65" i="3"/>
  <c r="J18" i="1"/>
  <c r="E104" i="3"/>
  <c r="J14" i="1"/>
  <c r="F120" i="3"/>
  <c r="J8" i="1"/>
  <c r="F37" i="3"/>
  <c r="F141" i="3"/>
  <c r="F10" i="3"/>
  <c r="E56" i="3"/>
  <c r="E92" i="3"/>
  <c r="E124" i="3"/>
  <c r="E170" i="3"/>
  <c r="D163" i="3"/>
  <c r="D112" i="3"/>
  <c r="E154" i="3"/>
  <c r="D137" i="3"/>
  <c r="D88" i="3"/>
  <c r="D110" i="3"/>
  <c r="D77" i="3"/>
  <c r="E144" i="3"/>
  <c r="E102" i="3"/>
  <c r="F28" i="3"/>
  <c r="F106" i="3"/>
  <c r="D54" i="3"/>
  <c r="E133" i="3"/>
  <c r="D33" i="3"/>
  <c r="D22" i="3"/>
  <c r="D84" i="3"/>
  <c r="D135" i="3"/>
  <c r="D126" i="3"/>
  <c r="D158" i="3"/>
  <c r="E10" i="3"/>
  <c r="E146" i="3"/>
  <c r="F69" i="3"/>
  <c r="F103" i="3"/>
  <c r="D154" i="3"/>
  <c r="D27" i="3"/>
  <c r="E34" i="3"/>
  <c r="D165" i="3"/>
  <c r="D97" i="3"/>
  <c r="D83" i="3"/>
  <c r="D141" i="3"/>
  <c r="D34" i="3"/>
  <c r="E117" i="3"/>
  <c r="D144" i="3"/>
  <c r="E136" i="3"/>
  <c r="D134" i="3"/>
  <c r="D95" i="3"/>
  <c r="D108" i="3"/>
  <c r="D109" i="3"/>
  <c r="F104" i="3"/>
  <c r="D115" i="3"/>
  <c r="D50" i="3"/>
  <c r="D91" i="3"/>
  <c r="D37" i="3"/>
  <c r="D44" i="3"/>
  <c r="E84" i="3"/>
  <c r="D94" i="3"/>
  <c r="D121" i="3"/>
  <c r="E17" i="3"/>
  <c r="D28" i="3"/>
  <c r="D157" i="3"/>
  <c r="G24" i="3" l="1"/>
  <c r="I24" i="3" s="1"/>
  <c r="G174" i="3"/>
  <c r="G143" i="3"/>
  <c r="I143" i="3" s="1"/>
  <c r="K13" i="5"/>
  <c r="K11" i="5"/>
  <c r="G147" i="3"/>
  <c r="I147" i="3" s="1"/>
  <c r="G119" i="3"/>
  <c r="H119" i="3" s="1"/>
  <c r="G132" i="3"/>
  <c r="I132" i="3" s="1"/>
  <c r="J13" i="5"/>
  <c r="G173" i="3"/>
  <c r="J11" i="5"/>
  <c r="G167" i="3"/>
  <c r="I167" i="3" s="1"/>
  <c r="G116" i="3"/>
  <c r="H116" i="3" s="1"/>
  <c r="G157" i="3"/>
  <c r="I157" i="3" s="1"/>
  <c r="G50" i="3"/>
  <c r="G96" i="3"/>
  <c r="H96" i="3" s="1"/>
  <c r="G103" i="3"/>
  <c r="I103" i="3" s="1"/>
  <c r="G22" i="3"/>
  <c r="I22" i="3" s="1"/>
  <c r="C4" i="3"/>
  <c r="G55" i="3"/>
  <c r="I55" i="3" s="1"/>
  <c r="G42" i="3"/>
  <c r="I42" i="3" s="1"/>
  <c r="G45" i="3"/>
  <c r="G142" i="3"/>
  <c r="H142" i="3" s="1"/>
  <c r="G35" i="3"/>
  <c r="I35" i="3" s="1"/>
  <c r="G121" i="3"/>
  <c r="I121" i="3" s="1"/>
  <c r="G158" i="3"/>
  <c r="I158" i="3" s="1"/>
  <c r="G101" i="3"/>
  <c r="C102" i="4" s="1"/>
  <c r="G23" i="3"/>
  <c r="H23" i="3" s="1"/>
  <c r="G161" i="3"/>
  <c r="C162" i="4" s="1"/>
  <c r="G94" i="3"/>
  <c r="H94" i="3" s="1"/>
  <c r="G69" i="3"/>
  <c r="I69" i="3" s="1"/>
  <c r="G27" i="3"/>
  <c r="H27" i="3" s="1"/>
  <c r="G31" i="3"/>
  <c r="G164" i="3"/>
  <c r="G118" i="3"/>
  <c r="I118" i="3" s="1"/>
  <c r="G46" i="3"/>
  <c r="I46" i="3" s="1"/>
  <c r="G114" i="3"/>
  <c r="I114" i="3" s="1"/>
  <c r="G71" i="3"/>
  <c r="I71" i="3" s="1"/>
  <c r="G111" i="3"/>
  <c r="I111" i="3" s="1"/>
  <c r="G110" i="3"/>
  <c r="I110" i="3" s="1"/>
  <c r="G102" i="3"/>
  <c r="H102" i="3" s="1"/>
  <c r="G36" i="3"/>
  <c r="G11" i="3"/>
  <c r="I11" i="3" s="1"/>
  <c r="G18" i="3"/>
  <c r="I18" i="3" s="1"/>
  <c r="G25" i="3"/>
  <c r="C26" i="4" s="1"/>
  <c r="G130" i="3"/>
  <c r="I130" i="3" s="1"/>
  <c r="G129" i="3"/>
  <c r="I129" i="3" s="1"/>
  <c r="G61" i="3"/>
  <c r="G107" i="3"/>
  <c r="I107" i="3" s="1"/>
  <c r="G151" i="3"/>
  <c r="H151" i="3" s="1"/>
  <c r="G74" i="3"/>
  <c r="I74" i="3" s="1"/>
  <c r="G162" i="3"/>
  <c r="H162" i="3" s="1"/>
  <c r="G16" i="3"/>
  <c r="H16" i="3" s="1"/>
  <c r="G68" i="3"/>
  <c r="H68" i="3" s="1"/>
  <c r="G122" i="3"/>
  <c r="H122" i="3" s="1"/>
  <c r="G148" i="3"/>
  <c r="G170" i="3"/>
  <c r="H170" i="3" s="1"/>
  <c r="G63" i="3"/>
  <c r="H63" i="3" s="1"/>
  <c r="G21" i="3"/>
  <c r="G126" i="3"/>
  <c r="H126" i="3" s="1"/>
  <c r="G87" i="3"/>
  <c r="G39" i="3"/>
  <c r="I39" i="3" s="1"/>
  <c r="G66" i="3"/>
  <c r="G169" i="3"/>
  <c r="I169" i="3" s="1"/>
  <c r="G79" i="3"/>
  <c r="I79" i="3" s="1"/>
  <c r="G150" i="3"/>
  <c r="H150" i="3" s="1"/>
  <c r="G168" i="3"/>
  <c r="G72" i="3"/>
  <c r="H72" i="3" s="1"/>
  <c r="G76" i="3"/>
  <c r="C77" i="4" s="1"/>
  <c r="G19" i="3"/>
  <c r="I19" i="3" s="1"/>
  <c r="G29" i="3"/>
  <c r="I29" i="3" s="1"/>
  <c r="G149" i="3"/>
  <c r="G131" i="3"/>
  <c r="H131" i="3" s="1"/>
  <c r="G82" i="3"/>
  <c r="C83" i="4" s="1"/>
  <c r="G113" i="3"/>
  <c r="G8" i="3"/>
  <c r="H8" i="3" s="1"/>
  <c r="G80" i="3"/>
  <c r="G7" i="3"/>
  <c r="C8" i="4" s="1"/>
  <c r="G125" i="3"/>
  <c r="H125" i="3" s="1"/>
  <c r="G6" i="3"/>
  <c r="I6" i="3" s="1"/>
  <c r="G155" i="3"/>
  <c r="I155" i="3" s="1"/>
  <c r="G38" i="3"/>
  <c r="C39" i="4" s="1"/>
  <c r="G153" i="3"/>
  <c r="G57" i="3"/>
  <c r="G159" i="3"/>
  <c r="H159" i="3" s="1"/>
  <c r="G163" i="3"/>
  <c r="H163" i="3" s="1"/>
  <c r="G58" i="3"/>
  <c r="H58" i="3" s="1"/>
  <c r="G124" i="3"/>
  <c r="G123" i="3"/>
  <c r="I123" i="3" s="1"/>
  <c r="G99" i="3"/>
  <c r="C100" i="4" s="1"/>
  <c r="G33" i="3"/>
  <c r="H33" i="3" s="1"/>
  <c r="G93" i="3"/>
  <c r="C94" i="4" s="1"/>
  <c r="G59" i="3"/>
  <c r="C60" i="4" s="1"/>
  <c r="G9" i="3"/>
  <c r="I9" i="3" s="1"/>
  <c r="G75" i="3"/>
  <c r="I75" i="3" s="1"/>
  <c r="G64" i="3"/>
  <c r="H64" i="3" s="1"/>
  <c r="G62" i="3"/>
  <c r="C63" i="4" s="1"/>
  <c r="G85" i="3"/>
  <c r="H85" i="3" s="1"/>
  <c r="G52" i="3"/>
  <c r="H52" i="3" s="1"/>
  <c r="G90" i="3"/>
  <c r="C91" i="4" s="1"/>
  <c r="G156" i="3"/>
  <c r="I156" i="3" s="1"/>
  <c r="G12" i="3"/>
  <c r="I12" i="3" s="1"/>
  <c r="G26" i="3"/>
  <c r="G53" i="3"/>
  <c r="I53" i="3" s="1"/>
  <c r="G109" i="3"/>
  <c r="C110" i="4" s="1"/>
  <c r="G65" i="3"/>
  <c r="H65" i="3" s="1"/>
  <c r="G51" i="3"/>
  <c r="I51" i="3" s="1"/>
  <c r="G145" i="3"/>
  <c r="H145" i="3" s="1"/>
  <c r="G136" i="3"/>
  <c r="I136" i="3" s="1"/>
  <c r="G105" i="3"/>
  <c r="G78" i="3"/>
  <c r="I78" i="3" s="1"/>
  <c r="G14" i="3"/>
  <c r="H14" i="3" s="1"/>
  <c r="G60" i="3"/>
  <c r="H60" i="3" s="1"/>
  <c r="G13" i="3"/>
  <c r="C14" i="4" s="1"/>
  <c r="G139" i="3"/>
  <c r="H139" i="3" s="1"/>
  <c r="G138" i="3"/>
  <c r="G67" i="3"/>
  <c r="H67" i="3" s="1"/>
  <c r="G152" i="3"/>
  <c r="H152" i="3" s="1"/>
  <c r="G43" i="3"/>
  <c r="H43" i="3" s="1"/>
  <c r="G100" i="3"/>
  <c r="G49" i="3"/>
  <c r="I49" i="3" s="1"/>
  <c r="G20" i="3"/>
  <c r="I20" i="3" s="1"/>
  <c r="G140" i="3"/>
  <c r="G40" i="3"/>
  <c r="G160" i="3"/>
  <c r="I160" i="3" s="1"/>
  <c r="G172" i="3"/>
  <c r="C173" i="4" s="1"/>
  <c r="G73" i="3"/>
  <c r="H73" i="3" s="1"/>
  <c r="G146" i="3"/>
  <c r="I146" i="3" s="1"/>
  <c r="G135" i="3"/>
  <c r="H135" i="3" s="1"/>
  <c r="G133" i="3"/>
  <c r="H133" i="3" s="1"/>
  <c r="G115" i="3"/>
  <c r="G117" i="3"/>
  <c r="H117" i="3" s="1"/>
  <c r="G120" i="3"/>
  <c r="I120" i="3" s="1"/>
  <c r="G89" i="3"/>
  <c r="H89" i="3" s="1"/>
  <c r="G86" i="3"/>
  <c r="H86" i="3" s="1"/>
  <c r="G32" i="3"/>
  <c r="G98" i="3"/>
  <c r="H98" i="3" s="1"/>
  <c r="G47" i="3"/>
  <c r="I47" i="3" s="1"/>
  <c r="G30" i="3"/>
  <c r="I30" i="3" s="1"/>
  <c r="G41" i="3"/>
  <c r="G108" i="3"/>
  <c r="H108" i="3" s="1"/>
  <c r="G83" i="3"/>
  <c r="G88" i="3"/>
  <c r="I88" i="3" s="1"/>
  <c r="G56" i="3"/>
  <c r="C57" i="4" s="1"/>
  <c r="G44" i="3"/>
  <c r="H44" i="3" s="1"/>
  <c r="G95" i="3"/>
  <c r="I95" i="3" s="1"/>
  <c r="G97" i="3"/>
  <c r="G10" i="3"/>
  <c r="C11" i="4" s="1"/>
  <c r="G54" i="3"/>
  <c r="I54" i="3" s="1"/>
  <c r="G137" i="3"/>
  <c r="C138" i="4" s="1"/>
  <c r="G128" i="3"/>
  <c r="I128" i="3" s="1"/>
  <c r="G70" i="3"/>
  <c r="H70" i="3" s="1"/>
  <c r="G48" i="3"/>
  <c r="G104" i="3"/>
  <c r="H104" i="3" s="1"/>
  <c r="G134" i="3"/>
  <c r="H134" i="3" s="1"/>
  <c r="G165" i="3"/>
  <c r="G106" i="3"/>
  <c r="I106" i="3" s="1"/>
  <c r="G77" i="3"/>
  <c r="H77" i="3" s="1"/>
  <c r="G171" i="3"/>
  <c r="G81" i="3"/>
  <c r="G91" i="3"/>
  <c r="H91" i="3" s="1"/>
  <c r="G112" i="3"/>
  <c r="C113" i="4" s="1"/>
  <c r="G92" i="3"/>
  <c r="C93" i="4" s="1"/>
  <c r="G127" i="3"/>
  <c r="G15" i="3"/>
  <c r="G17" i="3"/>
  <c r="H17" i="3" s="1"/>
  <c r="I119" i="3"/>
  <c r="G144" i="3"/>
  <c r="C145" i="4" s="1"/>
  <c r="I166" i="3"/>
  <c r="G28" i="3"/>
  <c r="H28" i="3" s="1"/>
  <c r="H166" i="3"/>
  <c r="G37" i="3"/>
  <c r="I37" i="3" s="1"/>
  <c r="G34" i="3"/>
  <c r="H34" i="3" s="1"/>
  <c r="G141" i="3"/>
  <c r="I141" i="3" s="1"/>
  <c r="E4" i="3"/>
  <c r="D4" i="3"/>
  <c r="F4" i="3"/>
  <c r="G154" i="3"/>
  <c r="G84" i="3"/>
  <c r="H24" i="3" l="1"/>
  <c r="C175" i="4"/>
  <c r="H174" i="3"/>
  <c r="I174" i="3"/>
  <c r="C144" i="4"/>
  <c r="H143" i="3"/>
  <c r="C84" i="4"/>
  <c r="C37" i="4"/>
  <c r="C46" i="4"/>
  <c r="C49" i="4"/>
  <c r="C81" i="4"/>
  <c r="C88" i="4"/>
  <c r="C32" i="4"/>
  <c r="C33" i="4"/>
  <c r="C101" i="4"/>
  <c r="C125" i="4"/>
  <c r="C62" i="4"/>
  <c r="C166" i="4"/>
  <c r="C42" i="4"/>
  <c r="C41" i="4"/>
  <c r="C139" i="4"/>
  <c r="C58" i="4"/>
  <c r="C150" i="4"/>
  <c r="C149" i="4"/>
  <c r="C98" i="4"/>
  <c r="C116" i="4"/>
  <c r="C141" i="4"/>
  <c r="C27" i="4"/>
  <c r="C154" i="4"/>
  <c r="C114" i="4"/>
  <c r="C169" i="4"/>
  <c r="C67" i="4"/>
  <c r="C22" i="4"/>
  <c r="C51" i="4"/>
  <c r="C167" i="4"/>
  <c r="C106" i="4"/>
  <c r="C165" i="4"/>
  <c r="C174" i="4"/>
  <c r="C25" i="4"/>
  <c r="C148" i="4"/>
  <c r="H147" i="3"/>
  <c r="H132" i="3"/>
  <c r="C133" i="4"/>
  <c r="C120" i="4"/>
  <c r="H173" i="3"/>
  <c r="I173" i="3"/>
  <c r="H167" i="3"/>
  <c r="I116" i="3"/>
  <c r="C168" i="4"/>
  <c r="C117" i="4"/>
  <c r="H157" i="3"/>
  <c r="C158" i="4"/>
  <c r="C104" i="4"/>
  <c r="H103" i="3"/>
  <c r="H50" i="3"/>
  <c r="I50" i="3"/>
  <c r="I96" i="3"/>
  <c r="C97" i="4"/>
  <c r="H42" i="3"/>
  <c r="H22" i="3"/>
  <c r="C23" i="4"/>
  <c r="H55" i="3"/>
  <c r="C36" i="4"/>
  <c r="I45" i="3"/>
  <c r="C43" i="4"/>
  <c r="H158" i="3"/>
  <c r="C56" i="4"/>
  <c r="I142" i="3"/>
  <c r="C143" i="4"/>
  <c r="H118" i="3"/>
  <c r="H45" i="3"/>
  <c r="H35" i="3"/>
  <c r="H101" i="3"/>
  <c r="C159" i="4"/>
  <c r="H69" i="3"/>
  <c r="H121" i="3"/>
  <c r="C122" i="4"/>
  <c r="C115" i="4"/>
  <c r="C24" i="4"/>
  <c r="I27" i="3"/>
  <c r="H31" i="3"/>
  <c r="H114" i="3"/>
  <c r="I31" i="3"/>
  <c r="I161" i="3"/>
  <c r="H161" i="3"/>
  <c r="C28" i="4"/>
  <c r="I23" i="3"/>
  <c r="C95" i="4"/>
  <c r="I94" i="3"/>
  <c r="C70" i="4"/>
  <c r="C119" i="4"/>
  <c r="I101" i="3"/>
  <c r="H111" i="3"/>
  <c r="C47" i="4"/>
  <c r="C12" i="4"/>
  <c r="C112" i="4"/>
  <c r="H11" i="3"/>
  <c r="C19" i="4"/>
  <c r="C111" i="4"/>
  <c r="H110" i="3"/>
  <c r="H46" i="3"/>
  <c r="H71" i="3"/>
  <c r="H164" i="3"/>
  <c r="C72" i="4"/>
  <c r="H148" i="3"/>
  <c r="I164" i="3"/>
  <c r="I102" i="3"/>
  <c r="C103" i="4"/>
  <c r="C170" i="4"/>
  <c r="C163" i="4"/>
  <c r="H36" i="3"/>
  <c r="I36" i="3"/>
  <c r="C152" i="4"/>
  <c r="I25" i="3"/>
  <c r="C123" i="4"/>
  <c r="H61" i="3"/>
  <c r="H18" i="3"/>
  <c r="H39" i="3"/>
  <c r="C69" i="4"/>
  <c r="H130" i="3"/>
  <c r="I162" i="3"/>
  <c r="H25" i="3"/>
  <c r="I151" i="3"/>
  <c r="H74" i="3"/>
  <c r="C131" i="4"/>
  <c r="H129" i="3"/>
  <c r="C130" i="4"/>
  <c r="H113" i="3"/>
  <c r="H87" i="3"/>
  <c r="H107" i="3"/>
  <c r="I68" i="3"/>
  <c r="C17" i="4"/>
  <c r="C75" i="4"/>
  <c r="I122" i="3"/>
  <c r="I126" i="3"/>
  <c r="I61" i="3"/>
  <c r="I16" i="3"/>
  <c r="C108" i="4"/>
  <c r="H79" i="3"/>
  <c r="I63" i="3"/>
  <c r="I148" i="3"/>
  <c r="C64" i="4"/>
  <c r="C40" i="4"/>
  <c r="I131" i="3"/>
  <c r="I87" i="3"/>
  <c r="C171" i="4"/>
  <c r="I170" i="3"/>
  <c r="C80" i="4"/>
  <c r="H21" i="3"/>
  <c r="C151" i="4"/>
  <c r="H66" i="3"/>
  <c r="H90" i="3"/>
  <c r="I72" i="3"/>
  <c r="C127" i="4"/>
  <c r="H169" i="3"/>
  <c r="I21" i="3"/>
  <c r="I66" i="3"/>
  <c r="C73" i="4"/>
  <c r="I150" i="3"/>
  <c r="H168" i="3"/>
  <c r="I168" i="3"/>
  <c r="H82" i="3"/>
  <c r="I125" i="3"/>
  <c r="H7" i="3"/>
  <c r="I153" i="3"/>
  <c r="C164" i="4"/>
  <c r="H19" i="3"/>
  <c r="C153" i="4"/>
  <c r="I7" i="3"/>
  <c r="I38" i="3"/>
  <c r="I82" i="3"/>
  <c r="H9" i="3"/>
  <c r="I163" i="3"/>
  <c r="C20" i="4"/>
  <c r="H29" i="3"/>
  <c r="C10" i="4"/>
  <c r="C30" i="4"/>
  <c r="H76" i="3"/>
  <c r="I76" i="3"/>
  <c r="H172" i="3"/>
  <c r="I140" i="3"/>
  <c r="H6" i="3"/>
  <c r="C9" i="4"/>
  <c r="I8" i="3"/>
  <c r="I113" i="3"/>
  <c r="C74" i="4"/>
  <c r="H149" i="3"/>
  <c r="H155" i="3"/>
  <c r="I57" i="3"/>
  <c r="C126" i="4"/>
  <c r="C15" i="4"/>
  <c r="H75" i="3"/>
  <c r="I149" i="3"/>
  <c r="C132" i="4"/>
  <c r="I91" i="3"/>
  <c r="H80" i="3"/>
  <c r="I80" i="3"/>
  <c r="C118" i="4"/>
  <c r="H38" i="3"/>
  <c r="I58" i="3"/>
  <c r="C105" i="4"/>
  <c r="C7" i="4"/>
  <c r="I93" i="3"/>
  <c r="H51" i="3"/>
  <c r="H140" i="3"/>
  <c r="H92" i="3"/>
  <c r="C89" i="4"/>
  <c r="H124" i="3"/>
  <c r="I165" i="3"/>
  <c r="H93" i="3"/>
  <c r="C146" i="4"/>
  <c r="I117" i="3"/>
  <c r="I52" i="3"/>
  <c r="I14" i="3"/>
  <c r="H32" i="3"/>
  <c r="H153" i="3"/>
  <c r="C59" i="4"/>
  <c r="H57" i="3"/>
  <c r="C79" i="4"/>
  <c r="I26" i="3"/>
  <c r="C157" i="4"/>
  <c r="C156" i="4"/>
  <c r="H123" i="3"/>
  <c r="I159" i="3"/>
  <c r="I67" i="3"/>
  <c r="I109" i="3"/>
  <c r="C109" i="4"/>
  <c r="H136" i="3"/>
  <c r="H115" i="3"/>
  <c r="C54" i="4"/>
  <c r="H53" i="3"/>
  <c r="I64" i="3"/>
  <c r="H146" i="3"/>
  <c r="I40" i="3"/>
  <c r="H138" i="3"/>
  <c r="I43" i="3"/>
  <c r="H156" i="3"/>
  <c r="I92" i="3"/>
  <c r="H88" i="3"/>
  <c r="I33" i="3"/>
  <c r="H106" i="3"/>
  <c r="I124" i="3"/>
  <c r="C147" i="4"/>
  <c r="C160" i="4"/>
  <c r="I32" i="3"/>
  <c r="I56" i="3"/>
  <c r="I134" i="3"/>
  <c r="I137" i="3"/>
  <c r="H48" i="3"/>
  <c r="C124" i="4"/>
  <c r="I13" i="3"/>
  <c r="C61" i="4"/>
  <c r="C86" i="4"/>
  <c r="C68" i="4"/>
  <c r="I152" i="3"/>
  <c r="H109" i="3"/>
  <c r="C136" i="4"/>
  <c r="I59" i="3"/>
  <c r="H20" i="3"/>
  <c r="H13" i="3"/>
  <c r="I85" i="3"/>
  <c r="H99" i="3"/>
  <c r="C21" i="4"/>
  <c r="I48" i="3"/>
  <c r="C53" i="4"/>
  <c r="C13" i="4"/>
  <c r="I115" i="3"/>
  <c r="I60" i="3"/>
  <c r="H83" i="3"/>
  <c r="C78" i="4"/>
  <c r="H59" i="3"/>
  <c r="I73" i="3"/>
  <c r="C48" i="4"/>
  <c r="I65" i="3"/>
  <c r="C96" i="4"/>
  <c r="C134" i="4"/>
  <c r="I172" i="3"/>
  <c r="I105" i="3"/>
  <c r="H12" i="3"/>
  <c r="C44" i="4"/>
  <c r="C52" i="4"/>
  <c r="H10" i="3"/>
  <c r="C76" i="4"/>
  <c r="H56" i="3"/>
  <c r="H165" i="3"/>
  <c r="C34" i="4"/>
  <c r="C135" i="4"/>
  <c r="C71" i="4"/>
  <c r="C140" i="4"/>
  <c r="H78" i="3"/>
  <c r="I90" i="3"/>
  <c r="H26" i="3"/>
  <c r="I86" i="3"/>
  <c r="C66" i="4"/>
  <c r="I99" i="3"/>
  <c r="I139" i="3"/>
  <c r="H62" i="3"/>
  <c r="C121" i="4"/>
  <c r="C161" i="4"/>
  <c r="H160" i="3"/>
  <c r="I10" i="3"/>
  <c r="C137" i="4"/>
  <c r="I100" i="3"/>
  <c r="H100" i="3"/>
  <c r="I135" i="3"/>
  <c r="I145" i="3"/>
  <c r="C65" i="4"/>
  <c r="I62" i="3"/>
  <c r="C31" i="4"/>
  <c r="I70" i="3"/>
  <c r="I41" i="3"/>
  <c r="H97" i="3"/>
  <c r="I97" i="3"/>
  <c r="I112" i="3"/>
  <c r="I108" i="3"/>
  <c r="C18" i="4"/>
  <c r="H40" i="3"/>
  <c r="I138" i="3"/>
  <c r="H30" i="3"/>
  <c r="C129" i="4"/>
  <c r="H128" i="3"/>
  <c r="I44" i="3"/>
  <c r="C45" i="4"/>
  <c r="C87" i="4"/>
  <c r="H105" i="3"/>
  <c r="C50" i="4"/>
  <c r="H49" i="3"/>
  <c r="H95" i="3"/>
  <c r="H112" i="3"/>
  <c r="I83" i="3"/>
  <c r="I104" i="3"/>
  <c r="I17" i="3"/>
  <c r="C90" i="4"/>
  <c r="H47" i="3"/>
  <c r="C92" i="4"/>
  <c r="C55" i="4"/>
  <c r="I77" i="3"/>
  <c r="C107" i="4"/>
  <c r="I133" i="3"/>
  <c r="H120" i="3"/>
  <c r="I98" i="3"/>
  <c r="H54" i="3"/>
  <c r="C99" i="4"/>
  <c r="H41" i="3"/>
  <c r="H137" i="3"/>
  <c r="I89" i="3"/>
  <c r="C16" i="4"/>
  <c r="I15" i="3"/>
  <c r="H15" i="3"/>
  <c r="C128" i="4"/>
  <c r="H127" i="3"/>
  <c r="I127" i="3"/>
  <c r="I81" i="3"/>
  <c r="H81" i="3"/>
  <c r="C82" i="4"/>
  <c r="C172" i="4"/>
  <c r="I171" i="3"/>
  <c r="H171" i="3"/>
  <c r="H144" i="3"/>
  <c r="I144" i="3"/>
  <c r="C29" i="4"/>
  <c r="I28" i="3"/>
  <c r="H37" i="3"/>
  <c r="C38" i="4"/>
  <c r="C35" i="4"/>
  <c r="I34" i="3"/>
  <c r="H141" i="3"/>
  <c r="C142" i="4"/>
  <c r="G4" i="3"/>
  <c r="I84" i="3"/>
  <c r="H84" i="3"/>
  <c r="C85" i="4"/>
  <c r="I154" i="3"/>
  <c r="C155" i="4"/>
  <c r="H154" i="3"/>
  <c r="I4" i="3" l="1"/>
  <c r="H4" i="3"/>
  <c r="H3" i="3" l="1"/>
</calcChain>
</file>

<file path=xl/sharedStrings.xml><?xml version="1.0" encoding="utf-8"?>
<sst xmlns="http://schemas.openxmlformats.org/spreadsheetml/2006/main" count="698" uniqueCount="228">
  <si>
    <t xml:space="preserve">TRAVAUX EN COURS </t>
  </si>
  <si>
    <t>Virement</t>
  </si>
  <si>
    <t xml:space="preserve">Date du mouvement </t>
  </si>
  <si>
    <t>Rappel description produit</t>
  </si>
  <si>
    <t>Entrées</t>
  </si>
  <si>
    <t>Sorties
VENDU</t>
  </si>
  <si>
    <t>Référence Facture</t>
  </si>
  <si>
    <t>Référence Souche</t>
  </si>
  <si>
    <t>Moyens de paiement</t>
  </si>
  <si>
    <t>Référence produit</t>
  </si>
  <si>
    <t>Description</t>
  </si>
  <si>
    <t>Stock initial</t>
  </si>
  <si>
    <t>Somme des entrées</t>
  </si>
  <si>
    <t>Somme des vendus</t>
  </si>
  <si>
    <t>Somme des pertes et casses</t>
  </si>
  <si>
    <t>Stock Final</t>
  </si>
  <si>
    <t>Valeur - €</t>
  </si>
  <si>
    <t>Valeur a la Vente</t>
  </si>
  <si>
    <t>Mois</t>
  </si>
  <si>
    <t>Couleur</t>
  </si>
  <si>
    <t>Taille</t>
  </si>
  <si>
    <t>Prix d'achat</t>
  </si>
  <si>
    <t>Prix de vente</t>
  </si>
  <si>
    <t>Difference de prix</t>
  </si>
  <si>
    <t>Catégorie</t>
  </si>
  <si>
    <t>0267</t>
  </si>
  <si>
    <t>Gourde</t>
  </si>
  <si>
    <t>Bleu</t>
  </si>
  <si>
    <t>800ml</t>
  </si>
  <si>
    <t>Accessoire</t>
  </si>
  <si>
    <t>0269</t>
  </si>
  <si>
    <t>Jaune</t>
  </si>
  <si>
    <t>550ml</t>
  </si>
  <si>
    <t>0271</t>
  </si>
  <si>
    <t>Noir</t>
  </si>
  <si>
    <t>400ml</t>
  </si>
  <si>
    <t>Distributeur Lampe</t>
  </si>
  <si>
    <t>Aleatoire</t>
  </si>
  <si>
    <t>Peigne Vivog</t>
  </si>
  <si>
    <t>Déméloir Vivog</t>
  </si>
  <si>
    <t>Déméloir Double Vivog</t>
  </si>
  <si>
    <t>Trixie Distributeur</t>
  </si>
  <si>
    <t>Vert</t>
  </si>
  <si>
    <t>Rouleaux de Sacs</t>
  </si>
  <si>
    <t>Peigne Sous Poil Zoofari</t>
  </si>
  <si>
    <t>Trixie Spielzeug</t>
  </si>
  <si>
    <t>M</t>
  </si>
  <si>
    <t>Trixie Vinyl Spielzeug</t>
  </si>
  <si>
    <t>S</t>
  </si>
  <si>
    <t>Longe</t>
  </si>
  <si>
    <t>3000x20</t>
  </si>
  <si>
    <t>Laisse</t>
  </si>
  <si>
    <t>Target Tapette</t>
  </si>
  <si>
    <t xml:space="preserve">Colier Etrangleur Fine Maille Acier Chromé </t>
  </si>
  <si>
    <t>Gris</t>
  </si>
  <si>
    <t>Collier</t>
  </si>
  <si>
    <t xml:space="preserve">Semi Nylon </t>
  </si>
  <si>
    <t>Kong Knots</t>
  </si>
  <si>
    <t>Beige</t>
  </si>
  <si>
    <t>Apportable Phosforescent</t>
  </si>
  <si>
    <t>Muselière Trixie</t>
  </si>
  <si>
    <t>Muselière</t>
  </si>
  <si>
    <t>Trixie Honde Spilzeug</t>
  </si>
  <si>
    <t>Laisse Multiposition Hunter</t>
  </si>
  <si>
    <t>2000x10</t>
  </si>
  <si>
    <t>Zooplus Lanceur de Balle</t>
  </si>
  <si>
    <t>Laisse Reflect Gomme avec Poignée</t>
  </si>
  <si>
    <t>Orange</t>
  </si>
  <si>
    <t>1500x20</t>
  </si>
  <si>
    <t>2000x20</t>
  </si>
  <si>
    <t>Longe Reflect Gomme sans Poignée</t>
  </si>
  <si>
    <t>5000x20</t>
  </si>
  <si>
    <t>Soft Gomme courte</t>
  </si>
  <si>
    <t>400x20</t>
  </si>
  <si>
    <t>Multiposition Soft Gomme</t>
  </si>
  <si>
    <t xml:space="preserve">Laisse avec Poignée </t>
  </si>
  <si>
    <t>rouge</t>
  </si>
  <si>
    <t>Rouge</t>
  </si>
  <si>
    <t>Multiposition Gomme</t>
  </si>
  <si>
    <t>Rose</t>
  </si>
  <si>
    <t>2000x14</t>
  </si>
  <si>
    <t>Courte Gomme</t>
  </si>
  <si>
    <t>Longe Color Gomme sans Poignée</t>
  </si>
  <si>
    <t>3000x14</t>
  </si>
  <si>
    <t>Longe de Dressage Coton</t>
  </si>
  <si>
    <t>Blanc\Bleu</t>
  </si>
  <si>
    <t>5000x10</t>
  </si>
  <si>
    <t>10000x10</t>
  </si>
  <si>
    <t xml:space="preserve">Laisse Lasso Biothane </t>
  </si>
  <si>
    <t>1500x12</t>
  </si>
  <si>
    <t>Laisse Biothane</t>
  </si>
  <si>
    <t>2000x19</t>
  </si>
  <si>
    <t>Multiposition Biothane</t>
  </si>
  <si>
    <t>Laisse Biothane Fluo</t>
  </si>
  <si>
    <t>1500x16</t>
  </si>
  <si>
    <t>Harnais Halti</t>
  </si>
  <si>
    <t>L</t>
  </si>
  <si>
    <t>Muselière Police</t>
  </si>
  <si>
    <t>Maron</t>
  </si>
  <si>
    <t>T4</t>
  </si>
  <si>
    <t>Muselière Plastique</t>
  </si>
  <si>
    <t>M14 L4</t>
  </si>
  <si>
    <t>M15 L5</t>
  </si>
  <si>
    <t>M16 L5</t>
  </si>
  <si>
    <t>M19 L6</t>
  </si>
  <si>
    <t>M24 L7</t>
  </si>
  <si>
    <t>M25 L7</t>
  </si>
  <si>
    <t>M26 L7</t>
  </si>
  <si>
    <t>M28 L8</t>
  </si>
  <si>
    <t>Muselière Baskerville Ultra</t>
  </si>
  <si>
    <t>T1</t>
  </si>
  <si>
    <t>T3</t>
  </si>
  <si>
    <t>Muselière Nylon</t>
  </si>
  <si>
    <t>5XL</t>
  </si>
  <si>
    <t>Muselière Nylon Réglable</t>
  </si>
  <si>
    <t>XXL</t>
  </si>
  <si>
    <t>Muselière Anatomique 'Dalton'</t>
  </si>
  <si>
    <t>32x20</t>
  </si>
  <si>
    <t>35x45</t>
  </si>
  <si>
    <t>Muselière Anatomique 'CLASIC'</t>
  </si>
  <si>
    <t>35x25</t>
  </si>
  <si>
    <t>Peigne Plateau Europet</t>
  </si>
  <si>
    <t>Laisse Oxylone</t>
  </si>
  <si>
    <t>2000x16</t>
  </si>
  <si>
    <t>Difac Boudin de Rappel</t>
  </si>
  <si>
    <t>20cm</t>
  </si>
  <si>
    <t>30cm</t>
  </si>
  <si>
    <t>Tapis Aqua CoolKaeper</t>
  </si>
  <si>
    <t>90x80</t>
  </si>
  <si>
    <t>100x90</t>
  </si>
  <si>
    <t>Muselière D&amp;D</t>
  </si>
  <si>
    <t>Bracelet Aqua CoolKaeper</t>
  </si>
  <si>
    <t>Sacoche a Friandise Animals</t>
  </si>
  <si>
    <t>Pet Gear</t>
  </si>
  <si>
    <t>Zolux Jouet a Mordre</t>
  </si>
  <si>
    <t>Multi</t>
  </si>
  <si>
    <t>Colier Semi Double Rangs Acier Chromé</t>
  </si>
  <si>
    <t>Colier Semi Double Rangs Fin Acier Chromé</t>
  </si>
  <si>
    <t>Colier Semi Double Fine Maille Curogan</t>
  </si>
  <si>
    <t>Or</t>
  </si>
  <si>
    <t>Colier Etrangleur Moyen Maille Acier Chromé</t>
  </si>
  <si>
    <t>Colier Etrangleur Grosse Maille Chromé</t>
  </si>
  <si>
    <t>Colier Etrangleur Grosse Maille Acier Chromé</t>
  </si>
  <si>
    <t>Semi Nylon</t>
  </si>
  <si>
    <t>Collier Riveté</t>
  </si>
  <si>
    <t>60x20</t>
  </si>
  <si>
    <t>65x30</t>
  </si>
  <si>
    <t>Licol Halti</t>
  </si>
  <si>
    <t>Collier Cousu Double</t>
  </si>
  <si>
    <t>Collier Cuir</t>
  </si>
  <si>
    <t>40x18</t>
  </si>
  <si>
    <t>32x12</t>
  </si>
  <si>
    <t>45x20</t>
  </si>
  <si>
    <t xml:space="preserve">Collier Fluorescent </t>
  </si>
  <si>
    <t>45x25</t>
  </si>
  <si>
    <t>50x25</t>
  </si>
  <si>
    <t>60x35</t>
  </si>
  <si>
    <t>Collier Biothane Fluo</t>
  </si>
  <si>
    <t>55x25</t>
  </si>
  <si>
    <t>Collier Biothane Reflechissant</t>
  </si>
  <si>
    <t>Collier Biothane Camouflage</t>
  </si>
  <si>
    <t>50x19</t>
  </si>
  <si>
    <t>60x25</t>
  </si>
  <si>
    <t>65x25</t>
  </si>
  <si>
    <t>40x19</t>
  </si>
  <si>
    <t>Nite Dawg</t>
  </si>
  <si>
    <t>Karlie</t>
  </si>
  <si>
    <t>Clix animals</t>
  </si>
  <si>
    <t>Starmark</t>
  </si>
  <si>
    <t>Starmark Delux</t>
  </si>
  <si>
    <t>Clix Target Sticks</t>
  </si>
  <si>
    <t>15x70</t>
  </si>
  <si>
    <t>Toilet Training Bells</t>
  </si>
  <si>
    <t>Chuckit Ball Lanceur de Balles ' sport '</t>
  </si>
  <si>
    <t>Chuckit Ball Lanceur de Balles</t>
  </si>
  <si>
    <t>Chuckit Erratic Ball</t>
  </si>
  <si>
    <t>Chuckit Fanatic Ball</t>
  </si>
  <si>
    <t>Chuckit Floppy Tug</t>
  </si>
  <si>
    <t>M\L</t>
  </si>
  <si>
    <t>Starmark ChewBall</t>
  </si>
  <si>
    <t>Karlie Flamingo Ball Catch</t>
  </si>
  <si>
    <t>Flamingo Rubber Ball</t>
  </si>
  <si>
    <t>Karlie Flamingo Balle Pattes</t>
  </si>
  <si>
    <t>Jolly Pets Flotteur</t>
  </si>
  <si>
    <t>XL</t>
  </si>
  <si>
    <t>Dogzilla Œuf Dino</t>
  </si>
  <si>
    <t>Dogzilla Snarl Tug</t>
  </si>
  <si>
    <t>Kong Wobber Distributeur</t>
  </si>
  <si>
    <t>Kong Goodie Bone</t>
  </si>
  <si>
    <t>XS</t>
  </si>
  <si>
    <t>Kong Binkie</t>
  </si>
  <si>
    <t>Kong Classique</t>
  </si>
  <si>
    <t>Kong Dura Soft</t>
  </si>
  <si>
    <t>Kong Shakers</t>
  </si>
  <si>
    <t>Violet</t>
  </si>
  <si>
    <t>Difac Corde 4 nœuds</t>
  </si>
  <si>
    <t>West Paw Bumi</t>
  </si>
  <si>
    <t>Xs</t>
  </si>
  <si>
    <t>Spot Lit</t>
  </si>
  <si>
    <t>Dr.Clauder's Petit Modele 80g Chicken</t>
  </si>
  <si>
    <t>Friandise</t>
  </si>
  <si>
    <t>Dr.Clauder's Grand Modele 500g</t>
  </si>
  <si>
    <t>Laisse Multiposition Daytona</t>
  </si>
  <si>
    <t>2000X15</t>
  </si>
  <si>
    <t>AC00023</t>
  </si>
  <si>
    <t>Eliminator Vivog Duo</t>
  </si>
  <si>
    <t>GD15226</t>
  </si>
  <si>
    <t>Carrefour Corde 2 nœuds</t>
  </si>
  <si>
    <t>KFA0025210R</t>
  </si>
  <si>
    <t>Karlie Flamingo Ruffus Aqua</t>
  </si>
  <si>
    <t>Stock Théorique</t>
  </si>
  <si>
    <t>Stock Réel</t>
  </si>
  <si>
    <t>*</t>
  </si>
  <si>
    <t>Sommes encaisé grace au vente</t>
  </si>
  <si>
    <t>Sommes encaissées grace au vente</t>
  </si>
  <si>
    <t>Nombre de produits vendus</t>
  </si>
  <si>
    <t>Montants correspondants</t>
  </si>
  <si>
    <t>Pensez à enregistrer toute modification dans le One Drive</t>
  </si>
  <si>
    <t>Sorties
PERDU / CASSE</t>
  </si>
  <si>
    <t>Référence</t>
  </si>
  <si>
    <t>Chèque</t>
  </si>
  <si>
    <t>Espèce</t>
  </si>
  <si>
    <t>Montants des gains</t>
  </si>
  <si>
    <t>Gains</t>
  </si>
  <si>
    <t xml:space="preserve">Balle de tennis </t>
  </si>
  <si>
    <t>Jouet</t>
  </si>
  <si>
    <t>Chuckit! Tumble Bumper Max Glow </t>
  </si>
  <si>
    <t xml:space="preserve">Quantité souhaité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</si>
</sst>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164" formatCode="#,##0.00\ &quot;€&quot;"/>
    <numFmt numFmtId="165" formatCode="_-* #,##0.00\ [$€-40C]_-;\-* #,##0.00\ [$€-40C]_-;_-* &quot;-&quot;??\ [$€-40C]_-;_-@_-"/>
    <numFmt numFmtId="166" formatCode=";;;"/>
    <numFmt numFmtId="167" formatCode="mmmm"/>
    <numFmt numFmtId="168" formatCode="[$-F800]dddd\,\ mmmm\ dd\,\ yyyy"/>
  </numFmts>
  <fonts count="2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7"/>
      <color rgb="FFFF0000"/>
      <name val="Calibri"/>
      <family val="2"/>
      <scheme val="minor"/>
    </font>
    <font>
      <b/>
      <u/>
      <sz val="16.5"/>
      <color rgb="FFFF0000"/>
      <name val="Calibri"/>
      <family val="2"/>
      <scheme val="minor"/>
    </font>
    <font>
      <b/>
      <u/>
      <sz val="22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1"/>
      <color theme="1"/>
      <name val="Arial Black"/>
      <family val="2"/>
    </font>
    <font>
      <sz val="11"/>
      <color rgb="FFFF0000"/>
      <name val="Arial Black"/>
      <family val="2"/>
    </font>
    <font>
      <b/>
      <sz val="14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dashed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ck">
        <color auto="1"/>
      </right>
      <top style="dashed">
        <color auto="1"/>
      </top>
      <bottom/>
      <diagonal/>
    </border>
    <border>
      <left style="thick">
        <color auto="1"/>
      </left>
      <right style="thin">
        <color auto="1"/>
      </right>
      <top style="dashed">
        <color auto="1"/>
      </top>
      <bottom/>
      <diagonal/>
    </border>
    <border>
      <left/>
      <right style="medium">
        <color auto="1"/>
      </right>
      <top style="dashed">
        <color auto="1"/>
      </top>
      <bottom/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</borders>
  <cellStyleXfs count="2">
    <xf numFmtId="0" fontId="0" fillId="0" borderId="0"/>
    <xf numFmtId="44" fontId="20" fillId="0" borderId="0" applyFont="0" applyFill="0" applyBorder="0" applyAlignment="0" applyProtection="0"/>
  </cellStyleXfs>
  <cellXfs count="162">
    <xf numFmtId="0" fontId="0" fillId="0" borderId="0" xfId="0"/>
    <xf numFmtId="0" fontId="3" fillId="0" borderId="0" xfId="0" applyFont="1" applyAlignment="1">
      <alignment vertical="center"/>
    </xf>
    <xf numFmtId="0" fontId="0" fillId="3" borderId="3" xfId="0" applyFill="1" applyBorder="1"/>
    <xf numFmtId="0" fontId="0" fillId="0" borderId="4" xfId="0" applyBorder="1" applyAlignment="1">
      <alignment horizontal="left" vertical="center"/>
    </xf>
    <xf numFmtId="0" fontId="0" fillId="3" borderId="4" xfId="0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0" fillId="3" borderId="2" xfId="0" applyFill="1" applyBorder="1"/>
    <xf numFmtId="0" fontId="0" fillId="0" borderId="4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vertical="center"/>
    </xf>
    <xf numFmtId="0" fontId="0" fillId="3" borderId="3" xfId="0" applyFill="1" applyBorder="1" applyAlignment="1">
      <alignment horizontal="center"/>
    </xf>
    <xf numFmtId="165" fontId="0" fillId="3" borderId="3" xfId="0" applyNumberFormat="1" applyFill="1" applyBorder="1" applyAlignment="1">
      <alignment horizontal="right" vertical="center"/>
    </xf>
    <xf numFmtId="164" fontId="0" fillId="3" borderId="3" xfId="0" applyNumberFormat="1" applyFill="1" applyBorder="1" applyAlignment="1">
      <alignment horizontal="right" vertical="center"/>
    </xf>
    <xf numFmtId="0" fontId="0" fillId="0" borderId="3" xfId="0" applyBorder="1"/>
    <xf numFmtId="1" fontId="0" fillId="3" borderId="1" xfId="0" applyNumberFormat="1" applyFill="1" applyBorder="1" applyAlignment="1">
      <alignment horizontal="left" vertical="center" indent="1"/>
    </xf>
    <xf numFmtId="0" fontId="0" fillId="3" borderId="1" xfId="0" applyFill="1" applyBorder="1" applyAlignment="1">
      <alignment horizontal="left" vertical="center" indent="1"/>
    </xf>
    <xf numFmtId="49" fontId="0" fillId="3" borderId="1" xfId="0" applyNumberFormat="1" applyFill="1" applyBorder="1" applyAlignment="1">
      <alignment horizontal="left" vertical="center" inden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2" borderId="8" xfId="0" applyFont="1" applyFill="1" applyBorder="1" applyAlignment="1">
      <alignment vertical="center" wrapText="1"/>
    </xf>
    <xf numFmtId="0" fontId="0" fillId="0" borderId="10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0" fillId="3" borderId="11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0" fillId="0" borderId="0" xfId="0" applyProtection="1">
      <protection locked="0"/>
    </xf>
    <xf numFmtId="166" fontId="0" fillId="0" borderId="0" xfId="0" applyNumberForma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14" fontId="0" fillId="3" borderId="4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Protection="1">
      <protection locked="0"/>
    </xf>
    <xf numFmtId="0" fontId="0" fillId="0" borderId="4" xfId="0" applyBorder="1" applyProtection="1">
      <protection locked="0"/>
    </xf>
    <xf numFmtId="14" fontId="0" fillId="3" borderId="3" xfId="0" applyNumberFormat="1" applyFill="1" applyBorder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49" fontId="0" fillId="3" borderId="7" xfId="0" applyNumberFormat="1" applyFill="1" applyBorder="1" applyAlignment="1">
      <alignment horizontal="left" vertical="center" indent="1"/>
    </xf>
    <xf numFmtId="49" fontId="0" fillId="3" borderId="2" xfId="0" applyNumberFormat="1" applyFill="1" applyBorder="1" applyAlignment="1">
      <alignment vertical="center"/>
    </xf>
    <xf numFmtId="49" fontId="0" fillId="3" borderId="2" xfId="0" applyNumberFormat="1" applyFill="1" applyBorder="1" applyAlignment="1">
      <alignment horizontal="center"/>
    </xf>
    <xf numFmtId="49" fontId="0" fillId="3" borderId="2" xfId="0" applyNumberFormat="1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right" vertical="center"/>
    </xf>
    <xf numFmtId="49" fontId="0" fillId="3" borderId="4" xfId="0" applyNumberFormat="1" applyFill="1" applyBorder="1" applyAlignment="1">
      <alignment horizontal="center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left" vertical="center"/>
    </xf>
    <xf numFmtId="49" fontId="0" fillId="6" borderId="16" xfId="0" applyNumberFormat="1" applyFill="1" applyBorder="1" applyAlignment="1">
      <alignment horizontal="left" vertical="center"/>
    </xf>
    <xf numFmtId="44" fontId="0" fillId="3" borderId="2" xfId="0" applyNumberFormat="1" applyFill="1" applyBorder="1" applyAlignment="1">
      <alignment horizontal="right" vertical="center"/>
    </xf>
    <xf numFmtId="0" fontId="0" fillId="0" borderId="15" xfId="0" applyBorder="1"/>
    <xf numFmtId="0" fontId="0" fillId="6" borderId="1" xfId="0" applyFill="1" applyBorder="1" applyAlignment="1">
      <alignment horizontal="left" vertical="center"/>
    </xf>
    <xf numFmtId="0" fontId="1" fillId="6" borderId="1" xfId="0" applyFont="1" applyFill="1" applyBorder="1" applyAlignment="1">
      <alignment horizontal="center" vertical="center"/>
    </xf>
    <xf numFmtId="14" fontId="0" fillId="0" borderId="0" xfId="0" applyNumberFormat="1"/>
    <xf numFmtId="14" fontId="13" fillId="0" borderId="0" xfId="0" applyNumberFormat="1" applyFont="1"/>
    <xf numFmtId="14" fontId="12" fillId="0" borderId="0" xfId="0" applyNumberFormat="1" applyFont="1"/>
    <xf numFmtId="0" fontId="0" fillId="0" borderId="0" xfId="0" applyBorder="1"/>
    <xf numFmtId="14" fontId="0" fillId="0" borderId="18" xfId="0" applyNumberFormat="1" applyBorder="1"/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" fillId="7" borderId="9" xfId="0" applyFont="1" applyFill="1" applyBorder="1" applyAlignment="1">
      <alignment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left" vertical="center" wrapText="1"/>
    </xf>
    <xf numFmtId="0" fontId="1" fillId="7" borderId="9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16" fillId="0" borderId="0" xfId="0" applyFont="1"/>
    <xf numFmtId="0" fontId="4" fillId="9" borderId="19" xfId="0" applyFont="1" applyFill="1" applyBorder="1" applyAlignment="1">
      <alignment horizontal="center" vertical="center"/>
    </xf>
    <xf numFmtId="167" fontId="4" fillId="9" borderId="21" xfId="0" applyNumberFormat="1" applyFont="1" applyFill="1" applyBorder="1" applyAlignment="1">
      <alignment horizontal="center" vertical="center"/>
    </xf>
    <xf numFmtId="0" fontId="4" fillId="9" borderId="22" xfId="0" applyFont="1" applyFill="1" applyBorder="1" applyAlignment="1">
      <alignment horizontal="center" vertical="center" wrapText="1"/>
    </xf>
    <xf numFmtId="0" fontId="4" fillId="8" borderId="17" xfId="0" applyFont="1" applyFill="1" applyBorder="1" applyAlignment="1">
      <alignment horizontal="center" vertical="center"/>
    </xf>
    <xf numFmtId="0" fontId="4" fillId="8" borderId="22" xfId="0" applyFont="1" applyFill="1" applyBorder="1" applyAlignment="1">
      <alignment horizontal="center" vertical="center" wrapText="1"/>
    </xf>
    <xf numFmtId="0" fontId="4" fillId="8" borderId="25" xfId="0" applyFont="1" applyFill="1" applyBorder="1" applyAlignment="1">
      <alignment horizontal="center" vertical="center" wrapText="1"/>
    </xf>
    <xf numFmtId="167" fontId="4" fillId="8" borderId="21" xfId="0" applyNumberFormat="1" applyFont="1" applyFill="1" applyBorder="1" applyAlignment="1">
      <alignment horizontal="center" vertical="center"/>
    </xf>
    <xf numFmtId="0" fontId="4" fillId="9" borderId="25" xfId="0" applyFont="1" applyFill="1" applyBorder="1" applyAlignment="1">
      <alignment horizontal="center" vertical="center" wrapText="1"/>
    </xf>
    <xf numFmtId="164" fontId="15" fillId="0" borderId="23" xfId="0" applyNumberFormat="1" applyFont="1" applyBorder="1" applyAlignment="1">
      <alignment horizontal="center" vertical="center"/>
    </xf>
    <xf numFmtId="164" fontId="15" fillId="0" borderId="24" xfId="0" applyNumberFormat="1" applyFont="1" applyBorder="1" applyAlignment="1">
      <alignment horizontal="center" vertical="center"/>
    </xf>
    <xf numFmtId="0" fontId="4" fillId="7" borderId="9" xfId="0" applyFont="1" applyFill="1" applyBorder="1" applyAlignment="1" applyProtection="1">
      <alignment horizontal="center" vertical="center" wrapText="1"/>
    </xf>
    <xf numFmtId="164" fontId="0" fillId="0" borderId="2" xfId="0" applyNumberForma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164" fontId="0" fillId="0" borderId="4" xfId="0" applyNumberFormat="1" applyBorder="1" applyAlignment="1" applyProtection="1">
      <alignment horizontal="center" vertical="center"/>
      <protection locked="0"/>
    </xf>
    <xf numFmtId="164" fontId="0" fillId="0" borderId="3" xfId="0" applyNumberFormat="1" applyBorder="1" applyAlignment="1" applyProtection="1">
      <alignment horizontal="center" vertical="center"/>
      <protection locked="0"/>
    </xf>
    <xf numFmtId="0" fontId="15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4" fillId="9" borderId="30" xfId="0" applyFont="1" applyFill="1" applyBorder="1" applyAlignment="1">
      <alignment horizontal="center" vertical="center" wrapText="1"/>
    </xf>
    <xf numFmtId="164" fontId="15" fillId="0" borderId="26" xfId="0" applyNumberFormat="1" applyFont="1" applyBorder="1" applyAlignment="1">
      <alignment horizontal="center" vertical="center"/>
    </xf>
    <xf numFmtId="0" fontId="4" fillId="8" borderId="30" xfId="0" applyFont="1" applyFill="1" applyBorder="1" applyAlignment="1">
      <alignment horizontal="center" vertical="center" wrapText="1"/>
    </xf>
    <xf numFmtId="164" fontId="15" fillId="0" borderId="27" xfId="0" applyNumberFormat="1" applyFont="1" applyBorder="1" applyAlignment="1">
      <alignment horizontal="center" vertical="center"/>
    </xf>
    <xf numFmtId="0" fontId="0" fillId="0" borderId="31" xfId="0" applyBorder="1"/>
    <xf numFmtId="0" fontId="0" fillId="3" borderId="1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center"/>
    </xf>
    <xf numFmtId="0" fontId="19" fillId="3" borderId="0" xfId="0" applyFont="1" applyFill="1" applyAlignment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2" fillId="7" borderId="9" xfId="0" applyFont="1" applyFill="1" applyBorder="1" applyAlignment="1" applyProtection="1">
      <alignment horizontal="center" vertical="center" wrapText="1"/>
    </xf>
    <xf numFmtId="164" fontId="0" fillId="0" borderId="11" xfId="0" applyNumberFormat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0" xfId="0" applyFont="1" applyFill="1" applyAlignment="1" applyProtection="1">
      <protection locked="0"/>
    </xf>
    <xf numFmtId="0" fontId="5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Fill="1" applyProtection="1">
      <protection locked="0"/>
    </xf>
    <xf numFmtId="0" fontId="5" fillId="0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horizontal="center" vertical="center"/>
    </xf>
    <xf numFmtId="0" fontId="0" fillId="0" borderId="8" xfId="0" applyBorder="1"/>
    <xf numFmtId="0" fontId="0" fillId="3" borderId="1" xfId="0" applyFill="1" applyBorder="1" applyAlignment="1" applyProtection="1">
      <alignment horizontal="left" vertical="center"/>
    </xf>
    <xf numFmtId="0" fontId="0" fillId="3" borderId="3" xfId="0" applyFill="1" applyBorder="1" applyAlignment="1" applyProtection="1">
      <alignment horizontal="left" vertical="center"/>
    </xf>
    <xf numFmtId="0" fontId="0" fillId="3" borderId="3" xfId="0" applyFill="1" applyBorder="1" applyAlignment="1" applyProtection="1">
      <alignment horizontal="center" vertical="center"/>
    </xf>
    <xf numFmtId="0" fontId="0" fillId="3" borderId="3" xfId="0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/>
    </xf>
    <xf numFmtId="0" fontId="0" fillId="0" borderId="3" xfId="0" applyNumberFormat="1" applyBorder="1" applyAlignment="1" applyProtection="1">
      <alignment horizontal="center" vertical="center"/>
    </xf>
    <xf numFmtId="0" fontId="0" fillId="3" borderId="10" xfId="0" applyFill="1" applyBorder="1" applyAlignment="1" applyProtection="1">
      <alignment horizontal="left" vertical="center"/>
    </xf>
    <xf numFmtId="0" fontId="0" fillId="3" borderId="6" xfId="0" applyFill="1" applyBorder="1" applyAlignment="1" applyProtection="1">
      <alignment horizontal="left" vertical="center"/>
    </xf>
    <xf numFmtId="0" fontId="0" fillId="3" borderId="6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 wrapText="1"/>
    </xf>
    <xf numFmtId="0" fontId="1" fillId="3" borderId="10" xfId="0" applyFont="1" applyFill="1" applyBorder="1" applyAlignment="1" applyProtection="1">
      <alignment horizontal="center" vertical="center"/>
    </xf>
    <xf numFmtId="44" fontId="0" fillId="3" borderId="6" xfId="1" applyFont="1" applyFill="1" applyBorder="1" applyAlignment="1" applyProtection="1"/>
    <xf numFmtId="0" fontId="0" fillId="0" borderId="6" xfId="0" applyNumberForma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49" fontId="0" fillId="3" borderId="6" xfId="1" applyNumberFormat="1" applyFont="1" applyFill="1" applyBorder="1" applyAlignment="1" applyProtection="1">
      <alignment wrapText="1"/>
    </xf>
    <xf numFmtId="164" fontId="0" fillId="3" borderId="3" xfId="1" applyNumberFormat="1" applyFont="1" applyFill="1" applyBorder="1" applyAlignment="1" applyProtection="1">
      <alignment horizontal="center" vertical="center" wrapText="1"/>
    </xf>
    <xf numFmtId="164" fontId="0" fillId="3" borderId="3" xfId="1" applyNumberFormat="1" applyFont="1" applyFill="1" applyBorder="1" applyAlignment="1" applyProtection="1"/>
    <xf numFmtId="164" fontId="0" fillId="0" borderId="4" xfId="1" applyNumberFormat="1" applyFont="1" applyBorder="1" applyAlignment="1"/>
    <xf numFmtId="164" fontId="0" fillId="0" borderId="4" xfId="1" applyNumberFormat="1" applyFont="1" applyBorder="1" applyAlignment="1">
      <alignment wrapText="1"/>
    </xf>
    <xf numFmtId="164" fontId="0" fillId="0" borderId="3" xfId="1" applyNumberFormat="1" applyFont="1" applyBorder="1" applyAlignment="1"/>
    <xf numFmtId="164" fontId="0" fillId="0" borderId="3" xfId="1" applyNumberFormat="1" applyFont="1" applyBorder="1" applyAlignment="1">
      <alignment wrapText="1"/>
    </xf>
    <xf numFmtId="164" fontId="0" fillId="0" borderId="6" xfId="1" applyNumberFormat="1" applyFont="1" applyBorder="1" applyAlignment="1"/>
    <xf numFmtId="164" fontId="0" fillId="0" borderId="6" xfId="1" applyNumberFormat="1" applyFont="1" applyBorder="1" applyAlignment="1">
      <alignment wrapText="1"/>
    </xf>
    <xf numFmtId="0" fontId="0" fillId="0" borderId="32" xfId="0" applyBorder="1"/>
    <xf numFmtId="0" fontId="6" fillId="5" borderId="0" xfId="0" applyFont="1" applyFill="1" applyAlignment="1" applyProtection="1">
      <alignment horizontal="center"/>
      <protection locked="0"/>
    </xf>
    <xf numFmtId="0" fontId="8" fillId="5" borderId="0" xfId="0" applyFont="1" applyFill="1" applyAlignment="1" applyProtection="1">
      <alignment horizontal="center"/>
      <protection locked="0"/>
    </xf>
    <xf numFmtId="168" fontId="18" fillId="0" borderId="0" xfId="0" applyNumberFormat="1" applyFont="1" applyAlignment="1" applyProtection="1">
      <alignment horizontal="left" vertical="top"/>
      <protection locked="0"/>
    </xf>
    <xf numFmtId="0" fontId="1" fillId="3" borderId="0" xfId="0" applyFont="1" applyFill="1" applyAlignment="1">
      <alignment horizontal="center" vertical="center" wrapText="1"/>
    </xf>
    <xf numFmtId="164" fontId="0" fillId="4" borderId="12" xfId="0" applyNumberFormat="1" applyFill="1" applyBorder="1" applyAlignment="1">
      <alignment horizontal="center" vertical="center"/>
    </xf>
    <xf numFmtId="164" fontId="0" fillId="4" borderId="13" xfId="0" applyNumberFormat="1" applyFill="1" applyBorder="1" applyAlignment="1">
      <alignment horizontal="center" vertical="center"/>
    </xf>
    <xf numFmtId="168" fontId="18" fillId="0" borderId="0" xfId="0" applyNumberFormat="1" applyFont="1" applyAlignment="1">
      <alignment horizontal="left" vertical="top"/>
    </xf>
    <xf numFmtId="0" fontId="8" fillId="5" borderId="0" xfId="0" applyFont="1" applyFill="1" applyAlignment="1" applyProtection="1">
      <alignment horizontal="center" vertical="center"/>
      <protection locked="0"/>
    </xf>
    <xf numFmtId="0" fontId="14" fillId="5" borderId="16" xfId="0" applyFont="1" applyFill="1" applyBorder="1" applyAlignment="1">
      <alignment horizontal="center"/>
    </xf>
    <xf numFmtId="0" fontId="14" fillId="5" borderId="20" xfId="0" applyFont="1" applyFill="1" applyBorder="1" applyAlignment="1">
      <alignment horizontal="center"/>
    </xf>
    <xf numFmtId="14" fontId="17" fillId="0" borderId="0" xfId="0" applyNumberFormat="1" applyFont="1"/>
    <xf numFmtId="168" fontId="18" fillId="0" borderId="0" xfId="0" applyNumberFormat="1" applyFont="1" applyAlignment="1">
      <alignment horizontal="left"/>
    </xf>
  </cellXfs>
  <cellStyles count="2">
    <cellStyle name="Monétaire" xfId="1" builtinId="4"/>
    <cellStyle name="Normal" xfId="0" builtinId="0"/>
  </cellStyles>
  <dxfs count="73">
    <dxf>
      <fill>
        <patternFill patternType="solid"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0000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border diagonalUp="0" diagonalDown="0">
        <left/>
        <right/>
        <top style="dashed">
          <color auto="1"/>
        </top>
        <bottom style="dashed">
          <color auto="1"/>
        </bottom>
        <vertical/>
        <horizontal/>
      </border>
      <protection locked="1" hidden="0"/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dashed">
          <color auto="1"/>
        </top>
        <bottom style="dashed">
          <color auto="1"/>
        </bottom>
        <vertical/>
        <horizontal/>
      </border>
      <protection locked="1" hidden="0"/>
    </dxf>
    <dxf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dashed">
          <color auto="1"/>
        </top>
        <bottom style="dashed">
          <color auto="1"/>
        </bottom>
        <vertical/>
        <horizontal/>
      </border>
      <protection locked="1" hidden="0"/>
    </dxf>
    <dxf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dashed">
          <color auto="1"/>
        </top>
        <bottom style="dashed">
          <color auto="1"/>
        </bottom>
        <vertical/>
        <horizontal/>
      </border>
      <protection locked="1" hidden="0"/>
    </dxf>
    <dxf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dashed">
          <color auto="1"/>
        </top>
        <bottom style="dashed">
          <color auto="1"/>
        </bottom>
        <vertical/>
        <horizontal/>
      </border>
      <protection locked="1" hidden="0"/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dashed">
          <color auto="1"/>
        </top>
        <bottom style="dashed">
          <color auto="1"/>
        </bottom>
        <vertical/>
        <horizontal/>
      </border>
      <protection locked="1" hidden="0"/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dashed">
          <color auto="1"/>
        </top>
        <bottom style="dashed">
          <color auto="1"/>
        </bottom>
        <vertical/>
        <horizontal/>
      </border>
      <protection locked="1" hidden="0"/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dashed">
          <color auto="1"/>
        </top>
        <bottom style="dashed">
          <color auto="1"/>
        </bottom>
        <vertical/>
        <horizontal/>
      </border>
      <protection locked="1" hidden="0"/>
    </dxf>
    <dxf>
      <fill>
        <patternFill patternType="solid">
          <fgColor indexed="64"/>
          <bgColor theme="0"/>
        </patternFill>
      </fill>
      <border diagonalUp="0" diagonalDown="0">
        <left/>
        <right/>
        <top style="medium">
          <color auto="1"/>
        </top>
        <bottom style="medium">
          <color auto="1"/>
        </bottom>
        <vertical/>
        <horizontal/>
      </border>
      <protection locked="1" hidden="0"/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protection locked="1" hidden="0"/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</border>
      <protection locked="1" hidden="0"/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/>
        <strike val="0"/>
        <u val="double"/>
        <color rgb="FFFF898F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/>
        <top style="dashed">
          <color auto="1"/>
        </top>
        <bottom style="dashed">
          <color auto="1"/>
        </bottom>
      </border>
      <protection locked="1" hidden="0"/>
    </dxf>
    <dxf>
      <numFmt numFmtId="164" formatCode="#,##0.00\ &quot;€&quot;"/>
      <alignment horizontal="general" vertical="bottom" textRotation="0" wrapText="1" indent="0" justifyLastLine="0" shrinkToFit="0" readingOrder="0"/>
      <border diagonalUp="0" diagonalDown="0" outline="0">
        <left/>
        <right/>
        <top style="dashed">
          <color auto="1"/>
        </top>
        <bottom style="dashed">
          <color auto="1"/>
        </bottom>
      </border>
      <protection locked="1" hidden="0"/>
    </dxf>
    <dxf>
      <numFmt numFmtId="164" formatCode="#,##0.00\ &quot;€&quot;"/>
      <alignment horizontal="general" vertical="bottom" textRotation="0" wrapText="0" indent="0" justifyLastLine="0" shrinkToFit="0" readingOrder="0"/>
      <border diagonalUp="0" diagonalDown="0" outline="0">
        <left/>
        <right/>
        <top style="dashed">
          <color auto="1"/>
        </top>
        <bottom style="dashed">
          <color auto="1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auto="1"/>
        </top>
        <bottom style="dashed">
          <color auto="1"/>
        </bottom>
      </border>
      <protection locked="1" hidden="0"/>
    </dxf>
    <dxf>
      <alignment horizontal="center" vertical="center" textRotation="0" wrapText="1" indent="0" justifyLastLine="0" shrinkToFit="0" readingOrder="0"/>
      <border diagonalUp="0" diagonalDown="0" outline="0">
        <left/>
        <right/>
        <top style="dashed">
          <color auto="1"/>
        </top>
        <bottom style="dashed">
          <color auto="1"/>
        </bottom>
      </border>
      <protection locked="1" hidden="0"/>
    </dxf>
    <dxf>
      <alignment horizontal="center" vertical="center" textRotation="0" wrapText="0" indent="0" justifyLastLine="0" shrinkToFit="0" readingOrder="0"/>
      <border diagonalUp="0" diagonalDown="0">
        <left/>
        <right/>
        <top style="dashed">
          <color auto="1"/>
        </top>
        <bottom style="dashed">
          <color auto="1"/>
        </bottom>
        <vertical/>
        <horizontal/>
      </border>
      <protection locked="1" hidden="0"/>
    </dxf>
    <dxf>
      <alignment horizontal="center" vertical="center" textRotation="0" wrapText="0" indent="0" justifyLastLine="0" shrinkToFit="0" readingOrder="0"/>
      <border diagonalUp="0" diagonalDown="0">
        <left/>
        <right/>
        <top style="dashed">
          <color auto="1"/>
        </top>
        <bottom style="dashed">
          <color auto="1"/>
        </bottom>
        <vertical/>
        <horizontal/>
      </border>
      <protection locked="1" hidden="0"/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dashed">
          <color auto="1"/>
        </top>
        <bottom style="dashed">
          <color auto="1"/>
        </bottom>
        <vertical/>
        <horizontal/>
      </border>
      <protection locked="1" hidden="0"/>
    </dxf>
    <dxf>
      <alignment horizontal="left" vertical="center" textRotation="0" wrapText="0" indent="0" justifyLastLine="0" shrinkToFit="0" readingOrder="0"/>
      <border diagonalUp="0" diagonalDown="0">
        <left/>
        <right/>
        <top style="dashed">
          <color auto="1"/>
        </top>
        <bottom style="dashed">
          <color auto="1"/>
        </bottom>
        <vertical/>
        <horizontal/>
      </border>
      <protection locked="1" hidden="0"/>
    </dxf>
    <dxf>
      <alignment horizontal="left" vertical="center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/>
      </border>
      <protection locked="1" hidden="0"/>
    </dxf>
    <dxf>
      <border outline="0">
        <left style="medium">
          <color auto="1"/>
        </left>
        <right style="medium">
          <color auto="1"/>
        </right>
        <top style="medium">
          <color auto="1"/>
        </top>
      </border>
    </dxf>
    <dxf>
      <alignment horizontal="center" vertical="center" textRotation="0" wrapText="0" indent="0" justifyLastLine="0" shrinkToFit="0" readingOrder="0"/>
      <protection locked="1" hidden="0"/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  <protection locked="1" hidden="0"/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79998168889431442"/>
        </patternFill>
      </fill>
    </dxf>
    <dxf>
      <alignment horizontal="center" vertical="center" textRotation="0" wrapText="0" indent="0" justifyLastLine="0" shrinkToFit="0" readingOrder="0"/>
      <border diagonalUp="0" diagonalDown="0">
        <left/>
        <right/>
        <top style="dashed">
          <color auto="1"/>
        </top>
        <bottom style="dashed">
          <color auto="1"/>
        </bottom>
      </border>
      <protection locked="0" hidden="0"/>
    </dxf>
    <dxf>
      <numFmt numFmtId="164" formatCode="#,##0.00\ &quot;€&quot;"/>
      <alignment horizontal="center" vertical="center" textRotation="0" wrapText="0" indent="0" justifyLastLine="0" shrinkToFit="0" readingOrder="0"/>
      <border diagonalUp="0" diagonalDown="0">
        <left/>
        <right/>
        <top style="dashed">
          <color auto="1"/>
        </top>
        <bottom style="dashed">
          <color auto="1"/>
        </bottom>
        <vertical/>
        <horizontal style="dashed">
          <color auto="1"/>
        </horizontal>
      </border>
      <protection locked="0" hidden="0"/>
    </dxf>
    <dxf>
      <border diagonalUp="0" diagonalDown="0" outline="0">
        <left/>
        <right/>
        <top style="dashed">
          <color auto="1"/>
        </top>
        <bottom style="dashed">
          <color auto="1"/>
        </bottom>
      </border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/>
        <right/>
        <top style="dashed">
          <color auto="1"/>
        </top>
        <bottom style="dashed">
          <color auto="1"/>
        </bottom>
      </border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/>
        <right/>
        <top style="dashed">
          <color auto="1"/>
        </top>
        <bottom style="dashed">
          <color auto="1"/>
        </bottom>
      </border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/>
        <right/>
        <top style="dashed">
          <color auto="1"/>
        </top>
        <bottom style="dashed">
          <color auto="1"/>
        </bottom>
      </border>
      <protection locked="0" hidden="0"/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ashed">
          <color auto="1"/>
        </top>
        <bottom style="dashed">
          <color auto="1"/>
        </bottom>
      </border>
      <protection locked="0" hidden="0"/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ashed">
          <color auto="1"/>
        </top>
        <bottom style="dashed">
          <color auto="1"/>
        </bottom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/>
        <right/>
        <top style="dashed">
          <color auto="1"/>
        </top>
        <bottom style="dashed">
          <color auto="1"/>
        </bottom>
      </border>
      <protection locked="1" hidden="0"/>
    </dxf>
    <dxf>
      <fill>
        <patternFill patternType="solid">
          <fgColor indexed="64"/>
          <bgColor theme="0"/>
        </patternFill>
      </fill>
      <border diagonalUp="0" diagonalDown="0">
        <left/>
        <right/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numFmt numFmtId="19" formatCode="dd/mm/yyyy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dashed">
          <color auto="1"/>
        </top>
        <bottom style="dashed">
          <color auto="1"/>
        </bottom>
        <vertical/>
        <horizontal/>
      </border>
      <protection locked="0" hidden="0"/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protection locked="0" hidden="0"/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</border>
      <protection locked="1" hidden="0"/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FF89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1841500</xdr:colOff>
      <xdr:row>5</xdr:row>
      <xdr:rowOff>12700</xdr:rowOff>
    </xdr:from>
    <xdr:to>
      <xdr:col>2</xdr:col>
      <xdr:colOff>2330450</xdr:colOff>
      <xdr:row>5</xdr:row>
      <xdr:rowOff>501650</xdr:rowOff>
    </xdr:to>
    <xdr:pic>
      <xdr:nvPicPr>
        <xdr:cNvPr id="2" name="Graphique 1" descr="Interdit">
          <a:extLst>
            <a:ext uri="{FF2B5EF4-FFF2-40B4-BE49-F238E27FC236}">
              <a16:creationId xmlns:a16="http://schemas.microsoft.com/office/drawing/2014/main" xmlns="" id="{691FCEDB-BE16-4758-9252-A09CBE9E64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4743450" y="1149350"/>
          <a:ext cx="488950" cy="488950"/>
        </a:xfrm>
        <a:prstGeom prst="rect">
          <a:avLst/>
        </a:prstGeom>
      </xdr:spPr>
    </xdr:pic>
    <xdr:clientData/>
  </xdr:twoCellAnchor>
  <xdr:oneCellAnchor>
    <xdr:from>
      <xdr:col>0</xdr:col>
      <xdr:colOff>-138115</xdr:colOff>
      <xdr:row>0</xdr:row>
      <xdr:rowOff>0</xdr:rowOff>
    </xdr:from>
    <xdr:ext cx="5384166" cy="93762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C7871A07-0A1C-48D0-8AA8-135E17F421CF}"/>
            </a:ext>
          </a:extLst>
        </xdr:cNvPr>
        <xdr:cNvSpPr/>
      </xdr:nvSpPr>
      <xdr:spPr>
        <a:xfrm>
          <a:off x="-138115" y="0"/>
          <a:ext cx="538416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54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Journal des</a:t>
          </a:r>
          <a:r>
            <a:rPr lang="fr-FR" sz="54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stocks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44450</xdr:colOff>
      <xdr:row>0</xdr:row>
      <xdr:rowOff>1</xdr:rowOff>
    </xdr:from>
    <xdr:to>
      <xdr:col>3</xdr:col>
      <xdr:colOff>897466</xdr:colOff>
      <xdr:row>3</xdr:row>
      <xdr:rowOff>42840</xdr:rowOff>
    </xdr:to>
    <xdr:pic>
      <xdr:nvPicPr>
        <xdr:cNvPr id="4" name="Graphique 3" descr="Interdit" title="Interdit">
          <a:extLst>
            <a:ext uri="{FF2B5EF4-FFF2-40B4-BE49-F238E27FC236}">
              <a16:creationId xmlns:a16="http://schemas.microsoft.com/office/drawing/2014/main" xmlns="" id="{B4E4AE8A-D002-450A-89A9-2BD46B5A5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5412317" y="1"/>
          <a:ext cx="853016" cy="813306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4441024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4DF1EFD2-3B8D-493D-89EB-344E574402C7}"/>
            </a:ext>
          </a:extLst>
        </xdr:cNvPr>
        <xdr:cNvSpPr/>
      </xdr:nvSpPr>
      <xdr:spPr>
        <a:xfrm>
          <a:off x="0" y="0"/>
          <a:ext cx="4441024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54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Etat des stocks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2460625</xdr:colOff>
      <xdr:row>0</xdr:row>
      <xdr:rowOff>0</xdr:rowOff>
    </xdr:from>
    <xdr:to>
      <xdr:col>2</xdr:col>
      <xdr:colOff>339725</xdr:colOff>
      <xdr:row>3</xdr:row>
      <xdr:rowOff>44450</xdr:rowOff>
    </xdr:to>
    <xdr:pic>
      <xdr:nvPicPr>
        <xdr:cNvPr id="2" name="Graphique 1" descr="Interdit">
          <a:extLst>
            <a:ext uri="{FF2B5EF4-FFF2-40B4-BE49-F238E27FC236}">
              <a16:creationId xmlns:a16="http://schemas.microsoft.com/office/drawing/2014/main" xmlns="" id="{95738D88-5CD6-4DEF-A1FA-541EB672F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4070350" y="0"/>
          <a:ext cx="793750" cy="78740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4115870" cy="93762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264DC9DF-A5DA-4309-86F5-9F71B849CEC2}"/>
            </a:ext>
          </a:extLst>
        </xdr:cNvPr>
        <xdr:cNvSpPr/>
      </xdr:nvSpPr>
      <xdr:spPr>
        <a:xfrm>
          <a:off x="0" y="0"/>
          <a:ext cx="411587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54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Base produits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153031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37455A13-6BB8-4469-B976-7AF2CC3E1E59}"/>
            </a:ext>
          </a:extLst>
        </xdr:cNvPr>
        <xdr:cNvSpPr/>
      </xdr:nvSpPr>
      <xdr:spPr>
        <a:xfrm>
          <a:off x="0" y="0"/>
          <a:ext cx="61530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54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Graphique</a:t>
          </a:r>
          <a:r>
            <a:rPr lang="fr-FR" sz="54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et budget</a:t>
          </a:r>
        </a:p>
      </xdr:txBody>
    </xdr:sp>
    <xdr:clientData/>
  </xdr:oneCellAnchor>
  <xdr:twoCellAnchor editAs="oneCell">
    <xdr:from>
      <xdr:col>1</xdr:col>
      <xdr:colOff>388620</xdr:colOff>
      <xdr:row>4</xdr:row>
      <xdr:rowOff>83820</xdr:rowOff>
    </xdr:from>
    <xdr:to>
      <xdr:col>2</xdr:col>
      <xdr:colOff>401320</xdr:colOff>
      <xdr:row>8</xdr:row>
      <xdr:rowOff>82550</xdr:rowOff>
    </xdr:to>
    <xdr:pic>
      <xdr:nvPicPr>
        <xdr:cNvPr id="3" name="Graphique 2" descr="Interdit">
          <a:extLst>
            <a:ext uri="{FF2B5EF4-FFF2-40B4-BE49-F238E27FC236}">
              <a16:creationId xmlns:a16="http://schemas.microsoft.com/office/drawing/2014/main" xmlns="" id="{ECE23826-D72F-4B1C-B909-70937E6764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1173480" y="922020"/>
          <a:ext cx="797560" cy="783590"/>
        </a:xfrm>
        <a:prstGeom prst="rect">
          <a:avLst/>
        </a:prstGeom>
      </xdr:spPr>
    </xdr:pic>
    <xdr:clientData/>
  </xdr:twoCellAnchor>
  <xdr:twoCellAnchor editAs="oneCell">
    <xdr:from>
      <xdr:col>10</xdr:col>
      <xdr:colOff>388620</xdr:colOff>
      <xdr:row>4</xdr:row>
      <xdr:rowOff>76200</xdr:rowOff>
    </xdr:from>
    <xdr:to>
      <xdr:col>11</xdr:col>
      <xdr:colOff>401320</xdr:colOff>
      <xdr:row>8</xdr:row>
      <xdr:rowOff>74930</xdr:rowOff>
    </xdr:to>
    <xdr:pic>
      <xdr:nvPicPr>
        <xdr:cNvPr id="4" name="Graphique 3" descr="Interdit">
          <a:extLst>
            <a:ext uri="{FF2B5EF4-FFF2-40B4-BE49-F238E27FC236}">
              <a16:creationId xmlns:a16="http://schemas.microsoft.com/office/drawing/2014/main" xmlns="" id="{31222752-3390-4DF3-BD6D-603A80445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8199120" y="914400"/>
          <a:ext cx="797560" cy="7835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08037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4FC7A25F-27C0-4848-AF37-5F1555F69AC8}"/>
            </a:ext>
          </a:extLst>
        </xdr:cNvPr>
        <xdr:cNvSpPr/>
      </xdr:nvSpPr>
      <xdr:spPr>
        <a:xfrm>
          <a:off x="0" y="0"/>
          <a:ext cx="570803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54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Feuille</a:t>
          </a:r>
          <a:r>
            <a:rPr lang="fr-FR" sz="54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d'inventaire</a:t>
          </a:r>
          <a:endParaRPr lang="fr-FR" sz="54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3" name="Tableau3" displayName="Tableau3" ref="A6:K39" totalsRowShown="0" headerRowDxfId="66" dataDxfId="64" headerRowBorderDxfId="65" tableBorderDxfId="63">
  <autoFilter ref="A6:K39"/>
  <tableColumns count="11">
    <tableColumn id="1" name="Date du mouvement " dataDxfId="62"/>
    <tableColumn id="2" name="Référence" dataDxfId="61"/>
    <tableColumn id="3" name="Rappel description produit" dataDxfId="60">
      <calculatedColumnFormula>IFERROR(VLOOKUP(B7,'BASE PRODUITS'!A:H,2,0),"")&amp;IFERROR(" / "&amp;VLOOKUP(B7,'BASE PRODUITS'!A:H,3,0),"")&amp;IFERROR(" / "&amp;VLOOKUP(B7,'BASE PRODUITS'!A:H,4,0),"")</calculatedColumnFormula>
    </tableColumn>
    <tableColumn id="4" name="Entrées" dataDxfId="59"/>
    <tableColumn id="5" name="Sorties_x000a_VENDU" dataDxfId="58"/>
    <tableColumn id="6" name="Sorties_x000a_PERDU / CASSE" dataDxfId="57"/>
    <tableColumn id="7" name="Référence Facture" dataDxfId="56"/>
    <tableColumn id="8" name="Référence Souche" dataDxfId="55"/>
    <tableColumn id="9" name="Moyens de paiement" dataDxfId="54"/>
    <tableColumn id="10" name="Montants correspondants" dataDxfId="53">
      <calculatedColumnFormula>IF(C7="","",VLOOKUP(B7,'BASE PRODUITS'!A:F,6,0)*E7)</calculatedColumnFormula>
    </tableColumn>
    <tableColumn id="11" name="Montants des gains" dataDxfId="5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au2" displayName="Tableau2" ref="A5:K174" totalsRowShown="0" headerRowDxfId="47" dataDxfId="45" headerRowBorderDxfId="46" tableBorderDxfId="44">
  <autoFilter ref="A5:K174"/>
  <sortState ref="A6:J173">
    <sortCondition descending="1" ref="A5:A332"/>
  </sortState>
  <tableColumns count="11">
    <tableColumn id="1" name="Référence produit" dataDxfId="43">
      <calculatedColumnFormula>'BASE PRODUITS'!A6</calculatedColumnFormula>
    </tableColumn>
    <tableColumn id="2" name="Description" dataDxfId="42">
      <calculatedColumnFormula>Tableau1[[#This Row],[Description]]&amp;" " &amp;Tableau1[[#This Row],[Couleur]]&amp;" "&amp;Tableau1[[#This Row],[Taille]]</calculatedColumnFormula>
    </tableColumn>
    <tableColumn id="3" name="Stock initial" dataDxfId="41"/>
    <tableColumn id="4" name="Somme des entrées" dataDxfId="40">
      <calculatedColumnFormula>SUMIF('JOURNAL STOCKS'!$B$7:$E$39,'ETAT DES STOCKS'!A6,'JOURNAL STOCKS'!$D$7:$D$39)</calculatedColumnFormula>
    </tableColumn>
    <tableColumn id="5" name="Somme des vendus" dataDxfId="39">
      <calculatedColumnFormula>SUMIF('JOURNAL STOCKS'!$B$7:$E$39,'ETAT DES STOCKS'!A6,'JOURNAL STOCKS'!$E$7:$E$39)</calculatedColumnFormula>
    </tableColumn>
    <tableColumn id="6" name="Somme des pertes et casses" dataDxfId="38">
      <calculatedColumnFormula>SUMIF('JOURNAL STOCKS'!$B$7:$E$39,'ETAT DES STOCKS'!A6,'JOURNAL STOCKS'!$F$7:$F$39)</calculatedColumnFormula>
    </tableColumn>
    <tableColumn id="7" name="Stock Final" dataDxfId="37">
      <calculatedColumnFormula>C6+D6-E6-F6</calculatedColumnFormula>
    </tableColumn>
    <tableColumn id="8" name="Valeur - €" dataDxfId="36" dataCellStyle="Monétaire">
      <calculatedColumnFormula>G6*'BASE PRODUITS'!E6</calculatedColumnFormula>
    </tableColumn>
    <tableColumn id="9" name="Valeur a la Vente" dataDxfId="35" dataCellStyle="Monétaire">
      <calculatedColumnFormula>SUM('BASE PRODUITS'!F6*G6)</calculatedColumnFormula>
    </tableColumn>
    <tableColumn id="10" name="Catégorie" dataDxfId="34">
      <calculatedColumnFormula>IF($A6=0,0,VLOOKUP($A6,'BASE PRODUITS'!$A:$I,8,0))</calculatedColumnFormula>
    </tableColumn>
    <tableColumn id="11" name="Quantité souhaité " dataDxfId="3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leau1" displayName="Tableau1" ref="A5:I174" totalsRowShown="0" headerRowDxfId="24" dataDxfId="22" headerRowBorderDxfId="23" tableBorderDxfId="21">
  <autoFilter ref="A5:I174"/>
  <sortState ref="A6:I371">
    <sortCondition ref="A5:A371"/>
  </sortState>
  <tableColumns count="9">
    <tableColumn id="1" name="Référence produit" dataDxfId="20"/>
    <tableColumn id="2" name="Description" dataDxfId="19"/>
    <tableColumn id="3" name="Couleur" dataDxfId="18"/>
    <tableColumn id="4" name="Taille" dataDxfId="17"/>
    <tableColumn id="5" name="Prix d'achat" dataDxfId="16"/>
    <tableColumn id="6" name="Prix de vente" dataDxfId="15"/>
    <tableColumn id="7" name="Difference de prix" dataDxfId="14"/>
    <tableColumn id="8" name="Catégorie" dataDxfId="13"/>
    <tableColumn id="9" name="Stock initial" dataDxfId="1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525" row="5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2A0F0122-F023-42B3-A2C3-6A629A1BCEC4}">
  <we:reference id="wa104374276" version="1.0.0.0" store="fr-FR" storeType="OMEX"/>
  <we:alternateReferences>
    <we:reference id="wa104374276" version="1.0.0.0" store="wa104374276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tabColor theme="9"/>
    <pageSetUpPr fitToPage="1"/>
  </sheetPr>
  <dimension ref="A1:K39"/>
  <sheetViews>
    <sheetView showGridLines="0" topLeftCell="A17" zoomScale="90" zoomScaleNormal="90" zoomScaleSheetLayoutView="50" workbookViewId="0">
      <selection activeCell="J45" sqref="J45"/>
    </sheetView>
  </sheetViews>
  <sheetFormatPr baseColWidth="10" defaultColWidth="11.42578125" defaultRowHeight="15" x14ac:dyDescent="0.25"/>
  <cols>
    <col min="1" max="1" width="17.42578125" style="40" customWidth="1"/>
    <col min="2" max="2" width="24.140625" style="40" customWidth="1"/>
    <col min="3" max="3" width="49.85546875" bestFit="1" customWidth="1"/>
    <col min="4" max="4" width="13" style="40" bestFit="1" customWidth="1"/>
    <col min="5" max="5" width="12.7109375" style="40" bestFit="1" customWidth="1"/>
    <col min="6" max="6" width="11.42578125" style="40"/>
    <col min="7" max="7" width="17.85546875" style="40" customWidth="1"/>
    <col min="8" max="8" width="21.85546875" style="40" bestFit="1" customWidth="1"/>
    <col min="9" max="9" width="13.5703125" style="40" customWidth="1"/>
    <col min="10" max="10" width="17" style="40" customWidth="1"/>
    <col min="11" max="16384" width="11.42578125" style="40"/>
  </cols>
  <sheetData>
    <row r="1" spans="1:11" ht="18.600000000000001" customHeight="1" x14ac:dyDescent="0.35">
      <c r="A1" s="152">
        <f ca="1">TODAY()</f>
        <v>43409</v>
      </c>
      <c r="B1" s="152"/>
      <c r="C1" s="67"/>
      <c r="D1" s="150" t="s">
        <v>217</v>
      </c>
      <c r="E1" s="150"/>
      <c r="F1" s="150"/>
      <c r="G1" s="150"/>
      <c r="H1" s="150"/>
      <c r="I1" s="41" t="s">
        <v>221</v>
      </c>
    </row>
    <row r="2" spans="1:11" ht="18" x14ac:dyDescent="0.35">
      <c r="A2" s="42"/>
      <c r="E2" s="151" t="s">
        <v>0</v>
      </c>
      <c r="F2" s="151"/>
      <c r="I2" s="41" t="s">
        <v>1</v>
      </c>
    </row>
    <row r="3" spans="1:11" ht="18.75" x14ac:dyDescent="0.25">
      <c r="A3" s="42"/>
      <c r="I3" s="41" t="s">
        <v>220</v>
      </c>
    </row>
    <row r="6" spans="1:11" ht="41.25" customHeight="1" thickBot="1" x14ac:dyDescent="0.3">
      <c r="A6" s="30" t="s">
        <v>2</v>
      </c>
      <c r="B6" s="74" t="s">
        <v>219</v>
      </c>
      <c r="C6" s="74" t="s">
        <v>3</v>
      </c>
      <c r="D6" s="75" t="s">
        <v>4</v>
      </c>
      <c r="E6" s="75" t="s">
        <v>5</v>
      </c>
      <c r="F6" s="76" t="s">
        <v>218</v>
      </c>
      <c r="G6" s="76" t="s">
        <v>6</v>
      </c>
      <c r="H6" s="76" t="s">
        <v>7</v>
      </c>
      <c r="I6" s="77" t="s">
        <v>8</v>
      </c>
      <c r="J6" s="93" t="s">
        <v>216</v>
      </c>
      <c r="K6" s="93" t="s">
        <v>222</v>
      </c>
    </row>
    <row r="7" spans="1:11" ht="15.75" thickBot="1" x14ac:dyDescent="0.3">
      <c r="A7" s="43">
        <v>43365</v>
      </c>
      <c r="B7" s="44">
        <v>162987</v>
      </c>
      <c r="C7" s="11" t="str">
        <f ca="1">IFERROR(VLOOKUP(B7,'BASE PRODUITS'!A:H,2,0),"")&amp;IFERROR(" / "&amp;VLOOKUP(B7,'BASE PRODUITS'!A:H,3,0),"")&amp;IFERROR(" / "&amp;VLOOKUP(B7,'BASE PRODUITS'!A:H,4,0),"")</f>
        <v>Multiposition Biothane / Noir / 2000x19</v>
      </c>
      <c r="D7" s="54"/>
      <c r="E7" s="54">
        <v>1</v>
      </c>
      <c r="F7" s="55"/>
      <c r="G7" s="55"/>
      <c r="H7" s="55"/>
      <c r="I7" s="45" t="s">
        <v>221</v>
      </c>
      <c r="J7" s="96">
        <f ca="1">IF(C7="",0,VLOOKUP(B7,'BASE PRODUITS'!A:F,6,0)*E7)</f>
        <v>25</v>
      </c>
      <c r="K7" s="94">
        <f ca="1">IF(C7="",0,VLOOKUP(B7,'BASE PRODUITS'!A:G,7,0)*E7)</f>
        <v>0.17000000000000171</v>
      </c>
    </row>
    <row r="8" spans="1:11" ht="15.75" thickBot="1" x14ac:dyDescent="0.3">
      <c r="A8" s="46">
        <v>43365</v>
      </c>
      <c r="B8" s="44">
        <v>201117</v>
      </c>
      <c r="C8" s="2" t="str">
        <f ca="1">IFERROR(VLOOKUP(B8,'BASE PRODUITS'!A:H,2,0),"")&amp;IFERROR(" / "&amp;VLOOKUP(B8,'BASE PRODUITS'!A:H,3,0),"")&amp;IFERROR(" / "&amp;VLOOKUP(B8,'BASE PRODUITS'!A:H,4,0),"")</f>
        <v>Muselière Nylon Réglable / Noir / L</v>
      </c>
      <c r="D8" s="56"/>
      <c r="E8" s="56">
        <v>1</v>
      </c>
      <c r="F8" s="57"/>
      <c r="G8" s="57"/>
      <c r="H8" s="57"/>
      <c r="I8" s="47" t="s">
        <v>221</v>
      </c>
      <c r="J8" s="97">
        <f ca="1">IF(C8="","",VLOOKUP(B8,'BASE PRODUITS'!A:F,6,0)*E8)</f>
        <v>11</v>
      </c>
      <c r="K8" s="97">
        <f ca="1">IF(C8="",0,VLOOKUP(B8,'BASE PRODUITS'!A:G,7,0)*E8)</f>
        <v>-0.90000000000000036</v>
      </c>
    </row>
    <row r="9" spans="1:11" ht="15.75" thickBot="1" x14ac:dyDescent="0.3">
      <c r="A9" s="46">
        <v>43365</v>
      </c>
      <c r="B9" s="44">
        <v>100860</v>
      </c>
      <c r="C9" s="2" t="str">
        <f>IFERROR(VLOOKUP(B9,'BASE PRODUITS'!A:H,2,0),"")&amp;IFERROR(" / "&amp;VLOOKUP(B9,'BASE PRODUITS'!A:H,3,0),"")&amp;IFERROR(" / "&amp;VLOOKUP(B9,'BASE PRODUITS'!A:H,4,0),"")</f>
        <v>Multiposition Gomme / Vert / 2000x20</v>
      </c>
      <c r="D9" s="56"/>
      <c r="E9" s="56">
        <v>1</v>
      </c>
      <c r="F9" s="57"/>
      <c r="G9" s="57"/>
      <c r="H9" s="57"/>
      <c r="I9" s="47" t="s">
        <v>221</v>
      </c>
      <c r="J9" s="97">
        <f>IF(C9="","",VLOOKUP(B9,'BASE PRODUITS'!A:F,6,0)*E9)</f>
        <v>13</v>
      </c>
      <c r="K9" s="97">
        <f>IF(C9="",0,VLOOKUP(B9,'BASE PRODUITS'!A:G,7,0)*E9)</f>
        <v>2.7200000000000006</v>
      </c>
    </row>
    <row r="10" spans="1:11" ht="15.75" thickBot="1" x14ac:dyDescent="0.3">
      <c r="A10" s="46">
        <v>43365</v>
      </c>
      <c r="B10" s="44">
        <v>100819</v>
      </c>
      <c r="C10" s="2" t="str">
        <f>IFERROR(VLOOKUP(B10,'BASE PRODUITS'!A:H,2,0),"")&amp;IFERROR(" / "&amp;VLOOKUP(B10,'BASE PRODUITS'!A:H,3,0),"")&amp;IFERROR(" / "&amp;VLOOKUP(B10,'BASE PRODUITS'!A:H,4,0),"")</f>
        <v>Multiposition Soft Gomme / Rouge / 2000x20</v>
      </c>
      <c r="D10" s="56"/>
      <c r="E10" s="56">
        <v>1</v>
      </c>
      <c r="F10" s="57"/>
      <c r="G10" s="57"/>
      <c r="H10" s="57"/>
      <c r="I10" s="47" t="s">
        <v>221</v>
      </c>
      <c r="J10" s="97">
        <f>IF(C10="","",VLOOKUP(B10,'BASE PRODUITS'!A:F,6,0)*E10)</f>
        <v>13</v>
      </c>
      <c r="K10" s="97">
        <f>IF(C10="",0,VLOOKUP(B10,'BASE PRODUITS'!A:G,7,0)*E10)</f>
        <v>1.7100000000000009</v>
      </c>
    </row>
    <row r="11" spans="1:11" ht="15.75" thickBot="1" x14ac:dyDescent="0.3">
      <c r="A11" s="46">
        <v>43365</v>
      </c>
      <c r="B11" s="44">
        <v>48647</v>
      </c>
      <c r="C11" s="2" t="str">
        <f ca="1">IFERROR(VLOOKUP(B11,'BASE PRODUITS'!A:H,2,0),"")&amp;IFERROR(" / "&amp;VLOOKUP(B11,'BASE PRODUITS'!A:H,3,0),"")&amp;IFERROR(" / "&amp;VLOOKUP(B11,'BASE PRODUITS'!A:H,4,0),"")</f>
        <v xml:space="preserve">Zooplus Lanceur de Balle / Bleu / </v>
      </c>
      <c r="D11" s="56"/>
      <c r="E11" s="56">
        <v>1</v>
      </c>
      <c r="F11" s="57"/>
      <c r="G11" s="57"/>
      <c r="H11" s="57"/>
      <c r="I11" s="47" t="s">
        <v>221</v>
      </c>
      <c r="J11" s="97">
        <f ca="1">IF(C11="","",VLOOKUP(B11,'BASE PRODUITS'!A:F,6,0)*E11)</f>
        <v>5</v>
      </c>
      <c r="K11" s="97">
        <f ca="1">IF(C11="",0,VLOOKUP(B11,'BASE PRODUITS'!A:G,7,0)*E11)</f>
        <v>2</v>
      </c>
    </row>
    <row r="12" spans="1:11" ht="15.75" thickBot="1" x14ac:dyDescent="0.3">
      <c r="A12" s="46">
        <v>43365</v>
      </c>
      <c r="B12" s="44">
        <v>516032</v>
      </c>
      <c r="C12" s="2" t="str">
        <f ca="1">IFERROR(VLOOKUP(B12,'BASE PRODUITS'!A:H,2,0),"")&amp;IFERROR(" / "&amp;VLOOKUP(B12,'BASE PRODUITS'!A:H,3,0),"")&amp;IFERROR(" / "&amp;VLOOKUP(B12,'BASE PRODUITS'!A:H,4,0),"")</f>
        <v>Colier Etrangleur Grosse Maille Chromé / Gris / 59</v>
      </c>
      <c r="D12" s="56"/>
      <c r="E12" s="56">
        <v>1</v>
      </c>
      <c r="F12" s="57"/>
      <c r="G12" s="57"/>
      <c r="H12" s="57"/>
      <c r="I12" s="47" t="s">
        <v>221</v>
      </c>
      <c r="J12" s="97">
        <f ca="1">IF(C12="","",VLOOKUP(B12,'BASE PRODUITS'!A:F,6,0)*E12)</f>
        <v>4</v>
      </c>
      <c r="K12" s="97">
        <f ca="1">IF(C12="",0,VLOOKUP(B12,'BASE PRODUITS'!A:G,7,0)*E12)</f>
        <v>-7.0000000000000284E-2</v>
      </c>
    </row>
    <row r="13" spans="1:11" ht="15.75" thickBot="1" x14ac:dyDescent="0.3">
      <c r="A13" s="46">
        <v>43372</v>
      </c>
      <c r="B13" s="44">
        <v>508812</v>
      </c>
      <c r="C13" s="2" t="str">
        <f ca="1">IFERROR(VLOOKUP(B13,'BASE PRODUITS'!A:H,2,0),"")&amp;IFERROR(" / "&amp;VLOOKUP(B13,'BASE PRODUITS'!A:H,3,0),"")&amp;IFERROR(" / "&amp;VLOOKUP(B13,'BASE PRODUITS'!A:H,4,0),"")</f>
        <v>Colier Semi Double Rangs Acier Chromé / Gris / 35</v>
      </c>
      <c r="D13" s="56"/>
      <c r="E13" s="56">
        <v>1</v>
      </c>
      <c r="F13" s="57"/>
      <c r="G13" s="57"/>
      <c r="H13" s="57"/>
      <c r="I13" s="47" t="s">
        <v>221</v>
      </c>
      <c r="J13" s="97">
        <f ca="1">IF(C13="","",VLOOKUP(B13,'BASE PRODUITS'!A:F,6,0)*E13)</f>
        <v>7</v>
      </c>
      <c r="K13" s="97">
        <f ca="1">IF(C13="",0,VLOOKUP(B13,'BASE PRODUITS'!A:G,7,0)*E13)</f>
        <v>1.37</v>
      </c>
    </row>
    <row r="14" spans="1:11" ht="15.75" thickBot="1" x14ac:dyDescent="0.3">
      <c r="A14" s="46">
        <v>43372</v>
      </c>
      <c r="B14" s="44">
        <v>1010</v>
      </c>
      <c r="C14" s="2" t="str">
        <f ca="1">IFERROR(VLOOKUP(B14,'BASE PRODUITS'!A:H,2,0),"")&amp;IFERROR(" / "&amp;VLOOKUP(B14,'BASE PRODUITS'!A:H,3,0),"")&amp;IFERROR(" / "&amp;VLOOKUP(B14,'BASE PRODUITS'!A:H,4,0),"")</f>
        <v xml:space="preserve">Balle de tennis  / Jaune / </v>
      </c>
      <c r="D14" s="56"/>
      <c r="E14" s="56">
        <v>10</v>
      </c>
      <c r="F14" s="57"/>
      <c r="G14" s="57"/>
      <c r="H14" s="57"/>
      <c r="I14" s="47" t="s">
        <v>221</v>
      </c>
      <c r="J14" s="97">
        <f ca="1">IF(C14="","",VLOOKUP(B14,'BASE PRODUITS'!A:F,6,0)*E14)</f>
        <v>3.5</v>
      </c>
      <c r="K14" s="97">
        <f ca="1">IF(C14="",0,VLOOKUP(B14,'BASE PRODUITS'!A:G,7,0)*E14)</f>
        <v>0.49999999999999989</v>
      </c>
    </row>
    <row r="15" spans="1:11" ht="15.75" thickBot="1" x14ac:dyDescent="0.3">
      <c r="A15" s="46">
        <v>43372</v>
      </c>
      <c r="B15" s="44">
        <v>422611</v>
      </c>
      <c r="C15" s="2" t="str">
        <f ca="1">IFERROR(VLOOKUP(B15,'BASE PRODUITS'!A:H,2,0),"")&amp;IFERROR(" / "&amp;VLOOKUP(B15,'BASE PRODUITS'!A:H,3,0),"")&amp;IFERROR(" / "&amp;VLOOKUP(B15,'BASE PRODUITS'!A:H,4,0),"")</f>
        <v xml:space="preserve">Sacoche a Friandise Animals / Noir / </v>
      </c>
      <c r="D15" s="56"/>
      <c r="E15" s="56">
        <v>1</v>
      </c>
      <c r="F15" s="57"/>
      <c r="G15" s="57"/>
      <c r="H15" s="57"/>
      <c r="I15" s="47" t="s">
        <v>221</v>
      </c>
      <c r="J15" s="97">
        <f ca="1">IF(C15="","",VLOOKUP(B15,'BASE PRODUITS'!A:F,6,0)*E15)</f>
        <v>16</v>
      </c>
      <c r="K15" s="97">
        <f ca="1">IF(C15="",0,VLOOKUP(B15,'BASE PRODUITS'!A:G,7,0)*E15)</f>
        <v>1.42</v>
      </c>
    </row>
    <row r="16" spans="1:11" ht="15.75" thickBot="1" x14ac:dyDescent="0.3">
      <c r="A16" s="46">
        <v>43372</v>
      </c>
      <c r="B16" s="44">
        <v>22236500</v>
      </c>
      <c r="C16" s="2" t="str">
        <f ca="1">IFERROR(VLOOKUP(B16,'BASE PRODUITS'!A:H,2,0),"")&amp;IFERROR(" / "&amp;VLOOKUP(B16,'BASE PRODUITS'!A:H,3,0),"")&amp;IFERROR(" / "&amp;VLOOKUP(B16,'BASE PRODUITS'!A:H,4,0),"")</f>
        <v xml:space="preserve">Dr.Clauder's Grand Modele 500g /  / </v>
      </c>
      <c r="D16" s="56"/>
      <c r="E16" s="56">
        <v>1</v>
      </c>
      <c r="F16" s="57"/>
      <c r="G16" s="57"/>
      <c r="H16" s="57"/>
      <c r="I16" s="47" t="s">
        <v>221</v>
      </c>
      <c r="J16" s="97">
        <f ca="1">IF(C16="","",VLOOKUP(B16,'BASE PRODUITS'!A:F,6,0)*E16)</f>
        <v>12</v>
      </c>
      <c r="K16" s="97">
        <f ca="1">IF(C16="",0,VLOOKUP(B16,'BASE PRODUITS'!A:G,7,0)*E16)</f>
        <v>-2.3999999999999133E-2</v>
      </c>
    </row>
    <row r="17" spans="1:11" ht="15.75" thickBot="1" x14ac:dyDescent="0.3">
      <c r="A17" s="46">
        <v>43374</v>
      </c>
      <c r="B17" s="44">
        <v>508813</v>
      </c>
      <c r="C17" s="2" t="str">
        <f ca="1">IFERROR(VLOOKUP(B17,'BASE PRODUITS'!A:H,2,0),"")&amp;IFERROR(" / "&amp;VLOOKUP(B17,'BASE PRODUITS'!A:H,3,0),"")&amp;IFERROR(" / "&amp;VLOOKUP(B17,'BASE PRODUITS'!A:H,4,0),"")</f>
        <v>Colier Semi Double Rangs Acier Chromé / Gris / 40</v>
      </c>
      <c r="D17" s="56"/>
      <c r="E17" s="56">
        <v>1</v>
      </c>
      <c r="F17" s="57"/>
      <c r="G17" s="57"/>
      <c r="H17" s="57"/>
      <c r="I17" s="47" t="s">
        <v>221</v>
      </c>
      <c r="J17" s="97">
        <f ca="1">IF(C17="","",VLOOKUP(B17,'BASE PRODUITS'!A:F,6,0)*E17)</f>
        <v>7</v>
      </c>
      <c r="K17" s="97">
        <f ca="1">IF(C17="",0,VLOOKUP(B17,'BASE PRODUITS'!A:G,7,0)*E17)</f>
        <v>1.0099999999999998</v>
      </c>
    </row>
    <row r="18" spans="1:11" ht="15.75" thickBot="1" x14ac:dyDescent="0.3">
      <c r="A18" s="46">
        <v>43374</v>
      </c>
      <c r="B18" s="44">
        <v>100819</v>
      </c>
      <c r="C18" s="2" t="str">
        <f ca="1">IFERROR(VLOOKUP(B18,'BASE PRODUITS'!A:H,2,0),"")&amp;IFERROR(" / "&amp;VLOOKUP(B18,'BASE PRODUITS'!A:H,3,0),"")&amp;IFERROR(" / "&amp;VLOOKUP(B18,'BASE PRODUITS'!A:H,4,0),"")</f>
        <v>Multiposition Soft Gomme / Rouge / 2000x20</v>
      </c>
      <c r="D18" s="56"/>
      <c r="E18" s="56">
        <v>1</v>
      </c>
      <c r="F18" s="57"/>
      <c r="G18" s="57"/>
      <c r="H18" s="57"/>
      <c r="I18" s="47" t="s">
        <v>221</v>
      </c>
      <c r="J18" s="97">
        <f ca="1">IF(C18="","",VLOOKUP(B18,'BASE PRODUITS'!A:F,6,0)*E18)</f>
        <v>13</v>
      </c>
      <c r="K18" s="97">
        <f ca="1">IF(C18="",0,VLOOKUP(B18,'BASE PRODUITS'!A:G,7,0)*E18)</f>
        <v>1.7100000000000009</v>
      </c>
    </row>
    <row r="19" spans="1:11" ht="15.75" thickBot="1" x14ac:dyDescent="0.3">
      <c r="A19" s="46">
        <v>43379</v>
      </c>
      <c r="B19" s="44">
        <v>516615</v>
      </c>
      <c r="C19" s="2" t="str">
        <f ca="1">IFERROR(VLOOKUP(B19,'BASE PRODUITS'!A:H,2,0),"")&amp;IFERROR(" / "&amp;VLOOKUP(B19,'BASE PRODUITS'!A:H,3,0),"")&amp;IFERROR(" / "&amp;VLOOKUP(B19,'BASE PRODUITS'!A:H,4,0),"")</f>
        <v>Colier Etrangleur Grosse Maille Acier Chromé / Gris / 68</v>
      </c>
      <c r="D19" s="56"/>
      <c r="E19" s="56">
        <v>1</v>
      </c>
      <c r="F19" s="57"/>
      <c r="G19" s="57"/>
      <c r="H19" s="57"/>
      <c r="I19" s="47" t="s">
        <v>220</v>
      </c>
      <c r="J19" s="97">
        <f ca="1">IF(C19="","",VLOOKUP(B19,'BASE PRODUITS'!A:F,6,0)*E19)</f>
        <v>11</v>
      </c>
      <c r="K19" s="97">
        <f ca="1">IF(C19="",0,VLOOKUP(B19,'BASE PRODUITS'!A:G,7,0)*E19)</f>
        <v>2.2599999999999998</v>
      </c>
    </row>
    <row r="20" spans="1:11" ht="15.75" thickBot="1" x14ac:dyDescent="0.3">
      <c r="A20" s="46">
        <v>43379</v>
      </c>
      <c r="B20" s="44">
        <v>527305</v>
      </c>
      <c r="C20" s="2" t="str">
        <f ca="1">IFERROR(VLOOKUP(B20,'BASE PRODUITS'!A:H,2,0),"")&amp;IFERROR(" / "&amp;VLOOKUP(B20,'BASE PRODUITS'!A:H,3,0),"")&amp;IFERROR(" / "&amp;VLOOKUP(B20,'BASE PRODUITS'!A:H,4,0),"")</f>
        <v>Chuckit! Tumble Bumper Max Glow  / Vert / M</v>
      </c>
      <c r="D20" s="56"/>
      <c r="E20" s="56">
        <v>1</v>
      </c>
      <c r="F20" s="57"/>
      <c r="G20" s="57"/>
      <c r="H20" s="57"/>
      <c r="I20" s="47" t="s">
        <v>220</v>
      </c>
      <c r="J20" s="97">
        <f ca="1">IF(C20="","",VLOOKUP(B20,'BASE PRODUITS'!A:F,6,0)*E20)</f>
        <v>11</v>
      </c>
      <c r="K20" s="97">
        <f ca="1">IF(C20="",0,VLOOKUP(B20,'BASE PRODUITS'!A:G,7,0)*E20)</f>
        <v>1.0999999999999996</v>
      </c>
    </row>
    <row r="21" spans="1:11" ht="15.75" thickBot="1" x14ac:dyDescent="0.3">
      <c r="A21" s="46">
        <v>43379</v>
      </c>
      <c r="B21" s="44">
        <v>3273</v>
      </c>
      <c r="C21" s="2" t="str">
        <f ca="1">IFERROR(VLOOKUP(B21,'BASE PRODUITS'!A:H,2,0),"")&amp;IFERROR(" / "&amp;VLOOKUP(B21,'BASE PRODUITS'!A:H,3,0),"")&amp;IFERROR(" / "&amp;VLOOKUP(B21,'BASE PRODUITS'!A:H,4,0),"")</f>
        <v>Trixie Spielzeug / Jaune / M</v>
      </c>
      <c r="D21" s="56"/>
      <c r="E21" s="56">
        <v>1</v>
      </c>
      <c r="F21" s="57"/>
      <c r="G21" s="57"/>
      <c r="H21" s="57"/>
      <c r="I21" s="47" t="s">
        <v>220</v>
      </c>
      <c r="J21" s="97">
        <f ca="1">IF(C21="","",VLOOKUP(B21,'BASE PRODUITS'!A:F,6,0)*E21)</f>
        <v>4</v>
      </c>
      <c r="K21" s="97">
        <f ca="1">IF(C21="",0,VLOOKUP(B21,'BASE PRODUITS'!A:G,7,0)*E21)</f>
        <v>0.20000000000000018</v>
      </c>
    </row>
    <row r="22" spans="1:11" ht="15.75" thickBot="1" x14ac:dyDescent="0.3">
      <c r="A22" s="46">
        <v>43379</v>
      </c>
      <c r="B22" s="44">
        <v>509811</v>
      </c>
      <c r="C22" s="2" t="str">
        <f ca="1">IFERROR(VLOOKUP(B22,'BASE PRODUITS'!A:H,2,0),"")&amp;IFERROR(" / "&amp;VLOOKUP(B22,'BASE PRODUITS'!A:H,3,0),"")&amp;IFERROR(" / "&amp;VLOOKUP(B22,'BASE PRODUITS'!A:H,4,0),"")</f>
        <v>Colier Semi Double Rangs Acier Chromé / Gris / 45</v>
      </c>
      <c r="D22" s="56"/>
      <c r="E22" s="56">
        <v>1</v>
      </c>
      <c r="F22" s="57"/>
      <c r="G22" s="57"/>
      <c r="H22" s="57"/>
      <c r="I22" s="47" t="s">
        <v>221</v>
      </c>
      <c r="J22" s="97">
        <f ca="1">IF(C22="","",VLOOKUP(B22,'BASE PRODUITS'!A:F,6,0)*E22)</f>
        <v>7</v>
      </c>
      <c r="K22" s="97">
        <f ca="1">IF(C22="",0,VLOOKUP(B22,'BASE PRODUITS'!A:G,7,0)*E22)</f>
        <v>0.94000000000000039</v>
      </c>
    </row>
    <row r="23" spans="1:11" ht="15.75" thickBot="1" x14ac:dyDescent="0.3">
      <c r="A23" s="46">
        <v>43379</v>
      </c>
      <c r="B23" s="44">
        <v>75354822</v>
      </c>
      <c r="C23" s="2" t="str">
        <f ca="1">IFERROR(VLOOKUP(B23,'BASE PRODUITS'!A:H,2,0),"")&amp;IFERROR(" / "&amp;VLOOKUP(B23,'BASE PRODUITS'!A:H,3,0),"")&amp;IFERROR(" / "&amp;VLOOKUP(B23,'BASE PRODUITS'!A:H,4,0),"")</f>
        <v>Laisse Multiposition Daytona / Rouge / 2000X15</v>
      </c>
      <c r="D23" s="56"/>
      <c r="E23" s="56">
        <v>1</v>
      </c>
      <c r="F23" s="57"/>
      <c r="G23" s="57"/>
      <c r="H23" s="57"/>
      <c r="I23" s="47" t="s">
        <v>221</v>
      </c>
      <c r="J23" s="97">
        <f ca="1">IF(C23="","",VLOOKUP(B23,'BASE PRODUITS'!A:F,6,0)*E23)</f>
        <v>14</v>
      </c>
      <c r="K23" s="97">
        <f ca="1">IF(C23="",0,VLOOKUP(B23,'BASE PRODUITS'!A:G,7,0)*E23)</f>
        <v>1</v>
      </c>
    </row>
    <row r="24" spans="1:11" ht="15.75" thickBot="1" x14ac:dyDescent="0.3">
      <c r="A24" s="46">
        <v>43379</v>
      </c>
      <c r="B24" s="44">
        <v>2345</v>
      </c>
      <c r="C24" s="2" t="str">
        <f ca="1">IFERROR(VLOOKUP(B24,'BASE PRODUITS'!A:H,2,0),"")&amp;IFERROR(" / "&amp;VLOOKUP(B24,'BASE PRODUITS'!A:H,3,0),"")&amp;IFERROR(" / "&amp;VLOOKUP(B24,'BASE PRODUITS'!A:H,4,0),"")</f>
        <v xml:space="preserve">Rouleaux de Sacs /  / </v>
      </c>
      <c r="D24" s="56"/>
      <c r="E24" s="56">
        <v>4</v>
      </c>
      <c r="F24" s="57"/>
      <c r="G24" s="57"/>
      <c r="H24" s="57"/>
      <c r="I24" s="47" t="s">
        <v>221</v>
      </c>
      <c r="J24" s="97">
        <f ca="1">IF(C24="","",VLOOKUP(B24,'BASE PRODUITS'!A:F,6,0)*E24)</f>
        <v>2</v>
      </c>
      <c r="K24" s="97">
        <f ca="1">IF(C24="",0,VLOOKUP(B24,'BASE PRODUITS'!A:G,7,0)*E24)</f>
        <v>1.2</v>
      </c>
    </row>
    <row r="25" spans="1:11" ht="15.75" thickBot="1" x14ac:dyDescent="0.3">
      <c r="A25" s="46">
        <v>43379</v>
      </c>
      <c r="B25" s="44">
        <v>2345</v>
      </c>
      <c r="C25" s="2" t="str">
        <f ca="1">IFERROR(VLOOKUP(B25,'BASE PRODUITS'!A:H,2,0),"")&amp;IFERROR(" / "&amp;VLOOKUP(B25,'BASE PRODUITS'!A:H,3,0),"")&amp;IFERROR(" / "&amp;VLOOKUP(B25,'BASE PRODUITS'!A:H,4,0),"")</f>
        <v xml:space="preserve">Rouleaux de Sacs /  / </v>
      </c>
      <c r="D25" s="56"/>
      <c r="E25" s="56">
        <v>1</v>
      </c>
      <c r="F25" s="57"/>
      <c r="G25" s="57"/>
      <c r="H25" s="57"/>
      <c r="I25" s="47" t="s">
        <v>221</v>
      </c>
      <c r="J25" s="97">
        <f ca="1">IF(C25="","",VLOOKUP(B25,'BASE PRODUITS'!A:F,6,0)*E25)</f>
        <v>0.5</v>
      </c>
      <c r="K25" s="97">
        <f ca="1">IF(C25="",0,VLOOKUP(B25,'BASE PRODUITS'!A:G,7,0)*E25)</f>
        <v>0.3</v>
      </c>
    </row>
    <row r="26" spans="1:11" thickBot="1" x14ac:dyDescent="0.35">
      <c r="A26" s="46">
        <v>43386</v>
      </c>
      <c r="B26" s="44">
        <v>19263</v>
      </c>
      <c r="C26" s="2" t="str">
        <f ca="1">IFERROR(VLOOKUP(B26,'BASE PRODUITS'!A:H,2,0),"")&amp;IFERROR(" / "&amp;VLOOKUP(B26,'BASE PRODUITS'!A:H,3,0),"")&amp;IFERROR(" / "&amp;VLOOKUP(B26,'BASE PRODUITS'!A:H,4,0),"")</f>
        <v>Muselière Trixie / Noir / M</v>
      </c>
      <c r="D26" s="56"/>
      <c r="E26" s="56">
        <v>1</v>
      </c>
      <c r="F26" s="57"/>
      <c r="G26" s="57"/>
      <c r="H26" s="57"/>
      <c r="I26" s="47" t="s">
        <v>1</v>
      </c>
      <c r="J26" s="97">
        <f ca="1">IF(C26="","",VLOOKUP(B26,'BASE PRODUITS'!A:F,6,0)*E26)</f>
        <v>8.5</v>
      </c>
      <c r="K26" s="97">
        <f ca="1">IF(C26="",0,VLOOKUP(B26,'BASE PRODUITS'!A:G,7,0)*E26)</f>
        <v>1.1600000000000001</v>
      </c>
    </row>
    <row r="27" spans="1:11" ht="15.75" thickBot="1" x14ac:dyDescent="0.3">
      <c r="A27" s="46">
        <v>43388</v>
      </c>
      <c r="B27" s="44">
        <v>100819</v>
      </c>
      <c r="C27" s="2" t="str">
        <f ca="1">IFERROR(VLOOKUP(B27,'BASE PRODUITS'!A:H,2,0),"")&amp;IFERROR(" / "&amp;VLOOKUP(B27,'BASE PRODUITS'!A:H,3,0),"")&amp;IFERROR(" / "&amp;VLOOKUP(B27,'BASE PRODUITS'!A:H,4,0),"")</f>
        <v>Multiposition Soft Gomme / Rouge / 2000x20</v>
      </c>
      <c r="D27" s="56"/>
      <c r="E27" s="56">
        <v>1</v>
      </c>
      <c r="F27" s="57"/>
      <c r="G27" s="57"/>
      <c r="H27" s="57"/>
      <c r="I27" s="47" t="s">
        <v>221</v>
      </c>
      <c r="J27" s="97">
        <f ca="1">IF(C27="","",VLOOKUP(B27,'BASE PRODUITS'!A:F,6,0)*E27)</f>
        <v>13</v>
      </c>
      <c r="K27" s="97">
        <f ca="1">IF(C27="",0,VLOOKUP(B27,'BASE PRODUITS'!A:G,7,0)*E27)</f>
        <v>1.7100000000000009</v>
      </c>
    </row>
    <row r="28" spans="1:11" ht="15.75" thickBot="1" x14ac:dyDescent="0.3">
      <c r="A28" s="46">
        <v>43393</v>
      </c>
      <c r="B28" s="44">
        <v>100805</v>
      </c>
      <c r="C28" s="2" t="str">
        <f ca="1">IFERROR(VLOOKUP(B28,'BASE PRODUITS'!A:H,2,0),"")&amp;IFERROR(" / "&amp;VLOOKUP(B28,'BASE PRODUITS'!A:H,3,0),"")&amp;IFERROR(" / "&amp;VLOOKUP(B28,'BASE PRODUITS'!A:H,4,0),"")</f>
        <v>Multiposition Soft Gomme / Noir / 2000x20</v>
      </c>
      <c r="D28" s="56"/>
      <c r="E28" s="56">
        <v>1</v>
      </c>
      <c r="F28" s="57"/>
      <c r="G28" s="57"/>
      <c r="H28" s="57"/>
      <c r="I28" s="47" t="s">
        <v>221</v>
      </c>
      <c r="J28" s="97">
        <f ca="1">IF(C28="","",VLOOKUP(B28,'BASE PRODUITS'!A:F,6,0)*E28)</f>
        <v>13</v>
      </c>
      <c r="K28" s="97">
        <f ca="1">IF(C28="",0,VLOOKUP(B28,'BASE PRODUITS'!A:G,7,0)*E28)</f>
        <v>1.7300000000000004</v>
      </c>
    </row>
    <row r="29" spans="1:11" ht="15.75" thickBot="1" x14ac:dyDescent="0.3">
      <c r="A29" s="46">
        <v>43393</v>
      </c>
      <c r="B29" s="44">
        <v>700323</v>
      </c>
      <c r="C29" s="2" t="str">
        <f ca="1">IFERROR(VLOOKUP(B29,'BASE PRODUITS'!A:H,2,0),"")&amp;IFERROR(" / "&amp;VLOOKUP(B29,'BASE PRODUITS'!A:H,3,0),"")&amp;IFERROR(" / "&amp;VLOOKUP(B29,'BASE PRODUITS'!A:H,4,0),"")</f>
        <v xml:space="preserve">Starmark Delux / Jaune / </v>
      </c>
      <c r="D29" s="56"/>
      <c r="E29" s="56">
        <v>1</v>
      </c>
      <c r="F29" s="57"/>
      <c r="G29" s="57"/>
      <c r="H29" s="57"/>
      <c r="I29" s="47" t="s">
        <v>221</v>
      </c>
      <c r="J29" s="97">
        <f ca="1">IF(C29="","",VLOOKUP(B29,'BASE PRODUITS'!A:F,6,0)*E29)</f>
        <v>4.5</v>
      </c>
      <c r="K29" s="97">
        <f ca="1">IF(C29="",0,VLOOKUP(B29,'BASE PRODUITS'!A:G,7,0)*E29)</f>
        <v>-8.0000000000000071E-2</v>
      </c>
    </row>
    <row r="30" spans="1:11" ht="15.75" thickBot="1" x14ac:dyDescent="0.3">
      <c r="A30" s="46">
        <v>43393</v>
      </c>
      <c r="B30" s="44">
        <v>100805</v>
      </c>
      <c r="C30" s="2" t="str">
        <f ca="1">IFERROR(VLOOKUP(B30,'BASE PRODUITS'!A:H,2,0),"")&amp;IFERROR(" / "&amp;VLOOKUP(B30,'BASE PRODUITS'!A:H,3,0),"")&amp;IFERROR(" / "&amp;VLOOKUP(B30,'BASE PRODUITS'!A:H,4,0),"")</f>
        <v>Multiposition Soft Gomme / Noir / 2000x20</v>
      </c>
      <c r="D30" s="56"/>
      <c r="E30" s="56">
        <v>1</v>
      </c>
      <c r="F30" s="57"/>
      <c r="G30" s="57"/>
      <c r="H30" s="57"/>
      <c r="I30" s="47" t="s">
        <v>221</v>
      </c>
      <c r="J30" s="97">
        <f ca="1">IF(C30="","",VLOOKUP(B30,'BASE PRODUITS'!A:F,6,0)*E30)</f>
        <v>13</v>
      </c>
      <c r="K30" s="97">
        <f ca="1">IF(C30="",0,VLOOKUP(B30,'BASE PRODUITS'!A:G,7,0)*E30)</f>
        <v>1.7300000000000004</v>
      </c>
    </row>
    <row r="31" spans="1:11" ht="15.75" thickBot="1" x14ac:dyDescent="0.3">
      <c r="A31" s="46">
        <v>43393</v>
      </c>
      <c r="B31" s="44">
        <v>4567</v>
      </c>
      <c r="C31" s="2" t="str">
        <f ca="1">IFERROR(VLOOKUP(B31,'BASE PRODUITS'!A:H,2,0),"")&amp;IFERROR(" / "&amp;VLOOKUP(B31,'BASE PRODUITS'!A:H,3,0),"")&amp;IFERROR(" / "&amp;VLOOKUP(B31,'BASE PRODUITS'!A:H,4,0),"")</f>
        <v xml:space="preserve">Target Tapette /  / </v>
      </c>
      <c r="D31" s="56"/>
      <c r="E31" s="56">
        <v>1</v>
      </c>
      <c r="F31" s="57"/>
      <c r="G31" s="57"/>
      <c r="H31" s="57"/>
      <c r="I31" s="47" t="s">
        <v>221</v>
      </c>
      <c r="J31" s="97">
        <f ca="1">IF(C31="","",VLOOKUP(B31,'BASE PRODUITS'!A:F,6,0)*E31)</f>
        <v>5</v>
      </c>
      <c r="K31" s="97">
        <f ca="1">IF(C31="",0,VLOOKUP(B31,'BASE PRODUITS'!A:G,7,0)*E31)</f>
        <v>2</v>
      </c>
    </row>
    <row r="32" spans="1:11" ht="15.75" thickBot="1" x14ac:dyDescent="0.3">
      <c r="A32" s="46">
        <v>43393</v>
      </c>
      <c r="B32" s="44">
        <v>100805</v>
      </c>
      <c r="C32" s="2" t="str">
        <f ca="1">IFERROR(VLOOKUP(B32,'BASE PRODUITS'!A:H,2,0),"")&amp;IFERROR(" / "&amp;VLOOKUP(B32,'BASE PRODUITS'!A:H,3,0),"")&amp;IFERROR(" / "&amp;VLOOKUP(B32,'BASE PRODUITS'!A:H,4,0),"")</f>
        <v>Multiposition Soft Gomme / Noir / 2000x20</v>
      </c>
      <c r="D32" s="56"/>
      <c r="E32" s="56">
        <v>1</v>
      </c>
      <c r="F32" s="57"/>
      <c r="G32" s="57"/>
      <c r="H32" s="57"/>
      <c r="I32" s="47" t="s">
        <v>221</v>
      </c>
      <c r="J32" s="97">
        <f ca="1">IF(C32="","",VLOOKUP(B32,'BASE PRODUITS'!A:F,6,0)*E32)</f>
        <v>13</v>
      </c>
      <c r="K32" s="97">
        <f ca="1">IF(C32="",0,VLOOKUP(B32,'BASE PRODUITS'!A:G,7,0)*E32)</f>
        <v>1.7300000000000004</v>
      </c>
    </row>
    <row r="33" spans="1:11" ht="15.75" thickBot="1" x14ac:dyDescent="0.3">
      <c r="A33" s="46">
        <v>43393</v>
      </c>
      <c r="B33" s="44">
        <v>190079</v>
      </c>
      <c r="C33" s="2" t="str">
        <f ca="1">IFERROR(VLOOKUP(B33,'BASE PRODUITS'!A:H,2,0),"")&amp;IFERROR(" / "&amp;VLOOKUP(B33,'BASE PRODUITS'!A:H,3,0),"")&amp;IFERROR(" / "&amp;VLOOKUP(B33,'BASE PRODUITS'!A:H,4,0),"")</f>
        <v>Harnais Halti / Noir / M</v>
      </c>
      <c r="D33" s="56"/>
      <c r="E33" s="56">
        <v>1</v>
      </c>
      <c r="F33" s="57"/>
      <c r="G33" s="57"/>
      <c r="H33" s="57"/>
      <c r="I33" s="47" t="s">
        <v>221</v>
      </c>
      <c r="J33" s="97">
        <f ca="1">IF(C33="","",VLOOKUP(B33,'BASE PRODUITS'!A:F,6,0)*E33)</f>
        <v>19.5</v>
      </c>
      <c r="K33" s="97">
        <f ca="1">IF(C33="",0,VLOOKUP(B33,'BASE PRODUITS'!A:G,7,0)*E33)</f>
        <v>1.1400000000000006</v>
      </c>
    </row>
    <row r="34" spans="1:11" thickBot="1" x14ac:dyDescent="0.35">
      <c r="A34" s="46"/>
      <c r="B34" s="44"/>
      <c r="C34" s="2" t="str">
        <f ca="1">IFERROR(VLOOKUP(B34,'BASE PRODUITS'!A:H,2,0),"")&amp;IFERROR(" / "&amp;VLOOKUP(B34,'BASE PRODUITS'!A:H,3,0),"")&amp;IFERROR(" / "&amp;VLOOKUP(B34,'BASE PRODUITS'!A:H,4,0),"")</f>
        <v/>
      </c>
      <c r="D34" s="56"/>
      <c r="E34" s="56"/>
      <c r="F34" s="57"/>
      <c r="G34" s="57"/>
      <c r="H34" s="57"/>
      <c r="I34" s="47"/>
      <c r="J34" s="97" t="str">
        <f ca="1">IF(C34="","",VLOOKUP(B34,'BASE PRODUITS'!A:F,6,0)*E34)</f>
        <v/>
      </c>
      <c r="K34" s="57"/>
    </row>
    <row r="35" spans="1:11" thickBot="1" x14ac:dyDescent="0.35">
      <c r="A35" s="46"/>
      <c r="B35" s="44"/>
      <c r="C35" s="2" t="str">
        <f ca="1">IFERROR(VLOOKUP(B35,'BASE PRODUITS'!A:H,2,0),"")&amp;IFERROR(" / "&amp;VLOOKUP(B35,'BASE PRODUITS'!A:H,3,0),"")&amp;IFERROR(" / "&amp;VLOOKUP(B35,'BASE PRODUITS'!A:H,4,0),"")</f>
        <v/>
      </c>
      <c r="D35" s="56"/>
      <c r="E35" s="56"/>
      <c r="F35" s="57"/>
      <c r="G35" s="57"/>
      <c r="H35" s="57"/>
      <c r="I35" s="47"/>
      <c r="J35" s="97" t="str">
        <f ca="1">IF(C35="","",VLOOKUP(B35,'BASE PRODUITS'!A:F,6,0)*E35)</f>
        <v/>
      </c>
      <c r="K35" s="57"/>
    </row>
    <row r="36" spans="1:11" thickBot="1" x14ac:dyDescent="0.35">
      <c r="A36" s="46"/>
      <c r="B36" s="44"/>
      <c r="C36" s="2" t="str">
        <f ca="1">IFERROR(VLOOKUP(B36,'BASE PRODUITS'!A:H,2,0),"")&amp;IFERROR(" / "&amp;VLOOKUP(B36,'BASE PRODUITS'!A:H,3,0),"")&amp;IFERROR(" / "&amp;VLOOKUP(B36,'BASE PRODUITS'!A:H,4,0),"")</f>
        <v/>
      </c>
      <c r="D36" s="56"/>
      <c r="E36" s="56"/>
      <c r="F36" s="57"/>
      <c r="G36" s="57"/>
      <c r="H36" s="57"/>
      <c r="I36" s="47"/>
      <c r="J36" s="97" t="str">
        <f ca="1">IF(C36="","",VLOOKUP(B36,'BASE PRODUITS'!A:F,6,0)*E36)</f>
        <v/>
      </c>
      <c r="K36" s="57"/>
    </row>
    <row r="37" spans="1:11" thickBot="1" x14ac:dyDescent="0.35">
      <c r="A37" s="46"/>
      <c r="B37" s="44"/>
      <c r="C37" s="2" t="str">
        <f ca="1">IFERROR(VLOOKUP(B37,'BASE PRODUITS'!A:H,2,0),"")&amp;IFERROR(" / "&amp;VLOOKUP(B37,'BASE PRODUITS'!A:H,3,0),"")&amp;IFERROR(" / "&amp;VLOOKUP(B37,'BASE PRODUITS'!A:H,4,0),"")</f>
        <v/>
      </c>
      <c r="D37" s="56"/>
      <c r="E37" s="56"/>
      <c r="F37" s="57"/>
      <c r="G37" s="57"/>
      <c r="H37" s="57"/>
      <c r="I37" s="47"/>
      <c r="J37" s="97" t="str">
        <f ca="1">IF(C37="","",VLOOKUP(B37,'BASE PRODUITS'!A:F,6,0)*E37)</f>
        <v/>
      </c>
      <c r="K37" s="57"/>
    </row>
    <row r="38" spans="1:11" thickBot="1" x14ac:dyDescent="0.35">
      <c r="A38" s="46"/>
      <c r="B38" s="44"/>
      <c r="C38" s="2" t="str">
        <f>IFERROR(VLOOKUP(B38,'BASE PRODUITS'!A:H,2,0),"")&amp;IFERROR(" / "&amp;VLOOKUP(B38,'BASE PRODUITS'!A:H,3,0),"")&amp;IFERROR(" / "&amp;VLOOKUP(B38,'BASE PRODUITS'!A:H,4,0),"")</f>
        <v/>
      </c>
      <c r="D38" s="56"/>
      <c r="E38" s="56"/>
      <c r="F38" s="57"/>
      <c r="G38" s="57"/>
      <c r="H38" s="57"/>
      <c r="I38" s="47"/>
      <c r="J38" s="97" t="str">
        <f>IF(C38="","",VLOOKUP(B38,'BASE PRODUITS'!A:F,6,0)*E38)</f>
        <v/>
      </c>
      <c r="K38" s="57"/>
    </row>
    <row r="39" spans="1:11" thickBot="1" x14ac:dyDescent="0.35">
      <c r="A39" s="46"/>
      <c r="B39" s="44"/>
      <c r="C39" s="2" t="str">
        <f>IFERROR(VLOOKUP(B39,'BASE PRODUITS'!A:H,2,0),"")&amp;IFERROR(" / "&amp;VLOOKUP(B39,'BASE PRODUITS'!A:H,3,0),"")&amp;IFERROR(" / "&amp;VLOOKUP(B39,'BASE PRODUITS'!A:H,4,0),"")</f>
        <v/>
      </c>
      <c r="D39" s="56"/>
      <c r="E39" s="56"/>
      <c r="F39" s="57"/>
      <c r="G39" s="57"/>
      <c r="H39" s="57"/>
      <c r="I39" s="47"/>
      <c r="J39" s="97" t="str">
        <f>IF(C39="","",VLOOKUP(B39,'BASE PRODUITS'!A:F,6,0)*E39)</f>
        <v/>
      </c>
      <c r="K39" s="57"/>
    </row>
  </sheetData>
  <protectedRanges>
    <protectedRange algorithmName="SHA-512" hashValue="z/Ust7nv452uOUU66JlrV4y/Ghhy3OTyp5iYV5NccFoxhYPiNFwhlLvLddmPNH+8bOfQJ5KPwbqx0+2uFoUp3w==" saltValue="fHGJd5lqwYRaMRqqOZJc2g==" spinCount="100000" sqref="C1:C1048576" name="rappeldescription"/>
  </protectedRanges>
  <mergeCells count="3">
    <mergeCell ref="D1:H1"/>
    <mergeCell ref="E2:F2"/>
    <mergeCell ref="A1:B1"/>
  </mergeCells>
  <conditionalFormatting sqref="A7:E39">
    <cfRule type="expression" dxfId="72" priority="6">
      <formula>MOD(ROW(),2)</formula>
    </cfRule>
  </conditionalFormatting>
  <conditionalFormatting sqref="C7:C39">
    <cfRule type="expression" dxfId="71" priority="5">
      <formula>MOD(ROW(),2)</formula>
    </cfRule>
  </conditionalFormatting>
  <conditionalFormatting sqref="C7:C39">
    <cfRule type="expression" dxfId="70" priority="4">
      <formula>MOD(ROW(),2)</formula>
    </cfRule>
  </conditionalFormatting>
  <conditionalFormatting sqref="F7:I39">
    <cfRule type="expression" dxfId="69" priority="3">
      <formula>MOD(ROW(),2)</formula>
    </cfRule>
  </conditionalFormatting>
  <conditionalFormatting sqref="A7:K39">
    <cfRule type="expression" dxfId="68" priority="1">
      <formula>MOD(ROW(),2)</formula>
    </cfRule>
    <cfRule type="expression" dxfId="67" priority="2">
      <formula>NOT(MOD(ROW(),2))</formula>
    </cfRule>
  </conditionalFormatting>
  <dataValidations count="1">
    <dataValidation type="list" allowBlank="1" showInputMessage="1" showErrorMessage="1" sqref="I7:I39">
      <formula1 xml:space="preserve"> MoyensDePaiment</formula1>
    </dataValidation>
  </dataValidations>
  <pageMargins left="0.70866141732283472" right="0.70866141732283472" top="0.74803149606299213" bottom="0.74803149606299213" header="0.31496062992125984" footer="0.31496062992125984"/>
  <pageSetup paperSize="9" scale="74" fitToHeight="4" orientation="portrait" horizontalDpi="360" verticalDpi="360" r:id="rId1"/>
  <ignoredErrors>
    <ignoredError sqref="C7:C14" unlockedFormula="1"/>
  </ignoredErrors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eur" error="La REF du produit ne fait pas partie de la BASE PRODUIT " promptTitle="Ref" prompt="Veuillez insérer la REF du produit vendu">
          <x14:formula1>
            <xm:f>'BASE PRODUITS'!$A$6:$A$174</xm:f>
          </x14:formula1>
          <xm:sqref>B7:B39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tabColor rgb="FFFF0000"/>
    <pageSetUpPr fitToPage="1"/>
  </sheetPr>
  <dimension ref="A1:K332"/>
  <sheetViews>
    <sheetView showGridLines="0" tabSelected="1" zoomScale="90" zoomScaleNormal="90" workbookViewId="0">
      <selection activeCell="A6" sqref="A6:K174"/>
    </sheetView>
  </sheetViews>
  <sheetFormatPr baseColWidth="10" defaultColWidth="11.42578125" defaultRowHeight="15.75" x14ac:dyDescent="0.25"/>
  <cols>
    <col min="1" max="1" width="19.28515625" customWidth="1"/>
    <col min="2" max="2" width="47.28515625" bestFit="1" customWidth="1"/>
    <col min="3" max="3" width="18.85546875" bestFit="1" customWidth="1"/>
    <col min="4" max="4" width="20.7109375" customWidth="1"/>
    <col min="5" max="5" width="16.7109375" customWidth="1"/>
    <col min="6" max="6" width="18.7109375" style="114" customWidth="1"/>
    <col min="7" max="7" width="14.28515625" style="6" customWidth="1"/>
    <col min="8" max="8" width="14.7109375" customWidth="1"/>
    <col min="9" max="9" width="17.28515625" style="114" bestFit="1" customWidth="1"/>
    <col min="11" max="11" width="15.42578125" bestFit="1" customWidth="1"/>
  </cols>
  <sheetData>
    <row r="1" spans="1:11" ht="20.45" customHeight="1" x14ac:dyDescent="0.45">
      <c r="A1" s="156">
        <f ca="1">TODAY()</f>
        <v>43409</v>
      </c>
      <c r="B1" s="156"/>
      <c r="C1" s="69"/>
      <c r="D1" s="153"/>
      <c r="E1" s="119"/>
      <c r="F1" s="119"/>
      <c r="G1" s="119"/>
      <c r="H1" s="119"/>
      <c r="I1" s="119"/>
    </row>
    <row r="2" spans="1:11" ht="22.5" x14ac:dyDescent="0.35">
      <c r="A2" s="1"/>
      <c r="D2" s="153"/>
      <c r="E2" s="120"/>
      <c r="F2" s="121"/>
      <c r="G2" s="122"/>
      <c r="H2" s="120"/>
      <c r="I2" s="123"/>
    </row>
    <row r="3" spans="1:11" ht="18" x14ac:dyDescent="0.3">
      <c r="G3" s="39"/>
      <c r="H3" s="154">
        <f ca="1">SUM(I4-H4)</f>
        <v>180.74600000000055</v>
      </c>
      <c r="I3" s="155"/>
    </row>
    <row r="4" spans="1:11" ht="15" x14ac:dyDescent="0.25">
      <c r="C4" s="37">
        <f t="shared" ref="C4:I4" si="0">SUM(C6:C172)</f>
        <v>329</v>
      </c>
      <c r="D4" s="37">
        <f t="shared" ca="1" si="0"/>
        <v>0</v>
      </c>
      <c r="E4" s="37">
        <f t="shared" ca="1" si="0"/>
        <v>28</v>
      </c>
      <c r="F4" s="115">
        <f t="shared" ca="1" si="0"/>
        <v>0</v>
      </c>
      <c r="G4" s="36">
        <f t="shared" ca="1" si="0"/>
        <v>301</v>
      </c>
      <c r="H4" s="38">
        <f t="shared" ca="1" si="0"/>
        <v>2194.5539999999996</v>
      </c>
      <c r="I4" s="112">
        <f t="shared" ca="1" si="0"/>
        <v>2375.3000000000002</v>
      </c>
    </row>
    <row r="5" spans="1:11" ht="44.25" customHeight="1" thickBot="1" x14ac:dyDescent="0.3">
      <c r="A5" s="78" t="s">
        <v>9</v>
      </c>
      <c r="B5" s="79" t="s">
        <v>10</v>
      </c>
      <c r="C5" s="75" t="s">
        <v>11</v>
      </c>
      <c r="D5" s="75" t="s">
        <v>12</v>
      </c>
      <c r="E5" s="75" t="s">
        <v>13</v>
      </c>
      <c r="F5" s="75" t="s">
        <v>14</v>
      </c>
      <c r="G5" s="80" t="s">
        <v>15</v>
      </c>
      <c r="H5" s="80" t="s">
        <v>16</v>
      </c>
      <c r="I5" s="81" t="s">
        <v>17</v>
      </c>
      <c r="J5" s="111" t="s">
        <v>24</v>
      </c>
      <c r="K5" s="111" t="s">
        <v>227</v>
      </c>
    </row>
    <row r="6" spans="1:11" ht="16.5" thickBot="1" x14ac:dyDescent="0.3">
      <c r="A6" s="29" t="str">
        <f>'BASE PRODUITS'!A6</f>
        <v>0267</v>
      </c>
      <c r="B6" s="3" t="str">
        <f>Tableau1[[#This Row],[Description]]&amp;" " &amp;Tableau1[[#This Row],[Couleur]]&amp;" "&amp;Tableau1[[#This Row],[Taille]]</f>
        <v>Gourde Bleu 800ml</v>
      </c>
      <c r="C6" s="4">
        <f>IF($A6=0,0,VLOOKUP($A6,'BASE PRODUITS'!$A:$I,9,0))</f>
        <v>1</v>
      </c>
      <c r="D6" s="12">
        <f ca="1">SUMIF('JOURNAL STOCKS'!$B$7:$E$39,'ETAT DES STOCKS'!A6,'JOURNAL STOCKS'!$D$7:$D$39)</f>
        <v>0</v>
      </c>
      <c r="E6" s="12">
        <f ca="1">SUMIF('JOURNAL STOCKS'!$B$7:$E$39,'ETAT DES STOCKS'!A6,'JOURNAL STOCKS'!$E$7:$E$39)</f>
        <v>0</v>
      </c>
      <c r="F6" s="116">
        <f ca="1">SUMIF('JOURNAL STOCKS'!$B$7:$E$39,'ETAT DES STOCKS'!A6,'JOURNAL STOCKS'!$F$7:$F$39)</f>
        <v>0</v>
      </c>
      <c r="G6" s="5">
        <f t="shared" ref="G6:G37" ca="1" si="1">C6+D6-E6-F6</f>
        <v>1</v>
      </c>
      <c r="H6" s="143">
        <f ca="1">G6*'BASE PRODUITS'!E6</f>
        <v>8</v>
      </c>
      <c r="I6" s="144">
        <f ca="1">SUM('BASE PRODUITS'!F6*G6)</f>
        <v>8.5</v>
      </c>
      <c r="J6" s="109" t="str">
        <f>IF($A6=0,0,VLOOKUP($A6,'BASE PRODUITS'!$A:$I,8,0))</f>
        <v>Accessoire</v>
      </c>
      <c r="K6" s="124">
        <v>1</v>
      </c>
    </row>
    <row r="7" spans="1:11" ht="16.5" thickBot="1" x14ac:dyDescent="0.3">
      <c r="A7" s="29" t="str">
        <f>'BASE PRODUITS'!A7</f>
        <v>0269</v>
      </c>
      <c r="B7" s="3" t="str">
        <f>Tableau1[[#This Row],[Description]]&amp;" " &amp;Tableau1[[#This Row],[Couleur]]&amp;" "&amp;Tableau1[[#This Row],[Taille]]</f>
        <v>Gourde Jaune 550ml</v>
      </c>
      <c r="C7" s="13">
        <f>IF($A7=0,0,VLOOKUP($A7,'BASE PRODUITS'!$A:$I,9,0))</f>
        <v>1</v>
      </c>
      <c r="D7" s="14">
        <f ca="1">SUMIF('JOURNAL STOCKS'!$B$7:$E$39,'ETAT DES STOCKS'!A7,'JOURNAL STOCKS'!$D$7:$D$39)</f>
        <v>0</v>
      </c>
      <c r="E7" s="14">
        <f ca="1">SUMIF('JOURNAL STOCKS'!$B$7:$E$39,'ETAT DES STOCKS'!A7,'JOURNAL STOCKS'!$E$7:$E$39)</f>
        <v>0</v>
      </c>
      <c r="F7" s="117">
        <f ca="1">SUMIF('JOURNAL STOCKS'!$B$7:$E$39,'ETAT DES STOCKS'!A7,'JOURNAL STOCKS'!$F$7:$F$39)</f>
        <v>0</v>
      </c>
      <c r="G7" s="5">
        <f t="shared" ca="1" si="1"/>
        <v>1</v>
      </c>
      <c r="H7" s="145">
        <f ca="1">G7*'BASE PRODUITS'!E7</f>
        <v>6.5</v>
      </c>
      <c r="I7" s="146">
        <f ca="1">SUM('BASE PRODUITS'!F7*G7)</f>
        <v>7</v>
      </c>
      <c r="J7" s="108" t="str">
        <f>IF($A7=0,0,VLOOKUP($A7,'BASE PRODUITS'!$A:$I,8,0))</f>
        <v>Accessoire</v>
      </c>
      <c r="K7" s="124">
        <v>1</v>
      </c>
    </row>
    <row r="8" spans="1:11" ht="16.5" thickBot="1" x14ac:dyDescent="0.3">
      <c r="A8" s="29" t="str">
        <f>'BASE PRODUITS'!A8</f>
        <v>0271</v>
      </c>
      <c r="B8" s="3" t="str">
        <f>Tableau1[[#This Row],[Description]]&amp;" " &amp;Tableau1[[#This Row],[Couleur]]&amp;" "&amp;Tableau1[[#This Row],[Taille]]</f>
        <v>Gourde Noir 400ml</v>
      </c>
      <c r="C8" s="13">
        <f>IF($A8=0,0,VLOOKUP($A8,'BASE PRODUITS'!$A:$I,9,0))</f>
        <v>1</v>
      </c>
      <c r="D8" s="14">
        <f ca="1">SUMIF('JOURNAL STOCKS'!$B$7:$E$39,'ETAT DES STOCKS'!A8,'JOURNAL STOCKS'!$D$7:$D$39)</f>
        <v>0</v>
      </c>
      <c r="E8" s="14">
        <f ca="1">SUMIF('JOURNAL STOCKS'!$B$7:$E$39,'ETAT DES STOCKS'!A8,'JOURNAL STOCKS'!$E$7:$E$39)</f>
        <v>0</v>
      </c>
      <c r="F8" s="117">
        <f ca="1">SUMIF('JOURNAL STOCKS'!$B$7:$E$39,'ETAT DES STOCKS'!A8,'JOURNAL STOCKS'!$F$7:$F$39)</f>
        <v>0</v>
      </c>
      <c r="G8" s="5">
        <f t="shared" ca="1" si="1"/>
        <v>1</v>
      </c>
      <c r="H8" s="145">
        <f ca="1">G8*'BASE PRODUITS'!E8</f>
        <v>5.5</v>
      </c>
      <c r="I8" s="146">
        <f ca="1">SUM('BASE PRODUITS'!F8*G8)</f>
        <v>6</v>
      </c>
      <c r="J8" s="108" t="str">
        <f>IF($A8=0,0,VLOOKUP($A8,'BASE PRODUITS'!$A:$I,8,0))</f>
        <v>Accessoire</v>
      </c>
      <c r="K8" s="124">
        <v>1</v>
      </c>
    </row>
    <row r="9" spans="1:11" ht="16.5" thickBot="1" x14ac:dyDescent="0.3">
      <c r="A9" s="29">
        <f>'BASE PRODUITS'!A9</f>
        <v>1234</v>
      </c>
      <c r="B9" s="3" t="str">
        <f>Tableau1[[#This Row],[Description]]&amp;" " &amp;Tableau1[[#This Row],[Couleur]]&amp;" "&amp;Tableau1[[#This Row],[Taille]]</f>
        <v xml:space="preserve">Distributeur Lampe Aleatoire </v>
      </c>
      <c r="C9" s="13">
        <f>IF($A9=0,0,VLOOKUP($A9,'BASE PRODUITS'!$A:$I,9,0))</f>
        <v>20</v>
      </c>
      <c r="D9" s="14">
        <f ca="1">SUMIF('JOURNAL STOCKS'!$B$7:$E$39,'ETAT DES STOCKS'!A9,'JOURNAL STOCKS'!$D$7:$D$39)</f>
        <v>0</v>
      </c>
      <c r="E9" s="14">
        <f ca="1">SUMIF('JOURNAL STOCKS'!$B$7:$E$39,'ETAT DES STOCKS'!A9,'JOURNAL STOCKS'!$E$7:$E$39)</f>
        <v>0</v>
      </c>
      <c r="F9" s="117">
        <f ca="1">SUMIF('JOURNAL STOCKS'!$B$7:$E$39,'ETAT DES STOCKS'!A9,'JOURNAL STOCKS'!$F$7:$F$39)</f>
        <v>0</v>
      </c>
      <c r="G9" s="5">
        <f t="shared" ca="1" si="1"/>
        <v>20</v>
      </c>
      <c r="H9" s="145">
        <f ca="1">G9*'BASE PRODUITS'!E9</f>
        <v>40</v>
      </c>
      <c r="I9" s="146">
        <f ca="1">SUM('BASE PRODUITS'!F9*G9)</f>
        <v>40</v>
      </c>
      <c r="J9" s="108" t="str">
        <f>IF($A9=0,0,VLOOKUP($A9,'BASE PRODUITS'!$A:$I,8,0))</f>
        <v>Accessoire</v>
      </c>
      <c r="K9" s="124">
        <v>1</v>
      </c>
    </row>
    <row r="10" spans="1:11" ht="16.5" thickBot="1" x14ac:dyDescent="0.3">
      <c r="A10" s="29">
        <f>'BASE PRODUITS'!A10</f>
        <v>2001</v>
      </c>
      <c r="B10" s="3" t="str">
        <f>Tableau1[[#This Row],[Description]]&amp;" " &amp;Tableau1[[#This Row],[Couleur]]&amp;" "&amp;Tableau1[[#This Row],[Taille]]</f>
        <v xml:space="preserve">Peigne Vivog Bleu </v>
      </c>
      <c r="C10" s="13">
        <f>IF($A10=0,0,VLOOKUP($A10,'BASE PRODUITS'!$A:$I,9,0))</f>
        <v>3</v>
      </c>
      <c r="D10" s="14">
        <f ca="1">SUMIF('JOURNAL STOCKS'!$B$7:$E$39,'ETAT DES STOCKS'!A10,'JOURNAL STOCKS'!$D$7:$D$39)</f>
        <v>0</v>
      </c>
      <c r="E10" s="14">
        <f ca="1">SUMIF('JOURNAL STOCKS'!$B$7:$E$39,'ETAT DES STOCKS'!A10,'JOURNAL STOCKS'!$E$7:$E$39)</f>
        <v>0</v>
      </c>
      <c r="F10" s="117">
        <f ca="1">SUMIF('JOURNAL STOCKS'!$B$7:$E$39,'ETAT DES STOCKS'!A10,'JOURNAL STOCKS'!$F$7:$F$39)</f>
        <v>0</v>
      </c>
      <c r="G10" s="5">
        <f t="shared" ca="1" si="1"/>
        <v>3</v>
      </c>
      <c r="H10" s="145">
        <f ca="1">G10*'BASE PRODUITS'!E10</f>
        <v>23.472000000000001</v>
      </c>
      <c r="I10" s="146">
        <f ca="1">SUM('BASE PRODUITS'!F10*G10)</f>
        <v>24</v>
      </c>
      <c r="J10" s="108" t="str">
        <f>IF($A10=0,0,VLOOKUP($A10,'BASE PRODUITS'!$A:$I,8,0))</f>
        <v>Accessoire</v>
      </c>
      <c r="K10" s="124">
        <v>1</v>
      </c>
    </row>
    <row r="11" spans="1:11" ht="16.5" thickBot="1" x14ac:dyDescent="0.3">
      <c r="A11" s="29">
        <f>'BASE PRODUITS'!A11</f>
        <v>2300</v>
      </c>
      <c r="B11" s="3" t="str">
        <f>Tableau1[[#This Row],[Description]]&amp;" " &amp;Tableau1[[#This Row],[Couleur]]&amp;" "&amp;Tableau1[[#This Row],[Taille]]</f>
        <v xml:space="preserve">Déméloir Vivog Bleu </v>
      </c>
      <c r="C11" s="13">
        <f>IF($A11=0,0,VLOOKUP($A11,'BASE PRODUITS'!$A:$I,9,0))</f>
        <v>3</v>
      </c>
      <c r="D11" s="14">
        <f ca="1">SUMIF('JOURNAL STOCKS'!$B$7:$E$39,'ETAT DES STOCKS'!A11,'JOURNAL STOCKS'!$D$7:$D$39)</f>
        <v>0</v>
      </c>
      <c r="E11" s="14">
        <f ca="1">SUMIF('JOURNAL STOCKS'!$B$7:$E$39,'ETAT DES STOCKS'!A11,'JOURNAL STOCKS'!$E$7:$E$39)</f>
        <v>0</v>
      </c>
      <c r="F11" s="117">
        <f ca="1">SUMIF('JOURNAL STOCKS'!$B$7:$E$39,'ETAT DES STOCKS'!A11,'JOURNAL STOCKS'!$F$7:$F$39)</f>
        <v>0</v>
      </c>
      <c r="G11" s="5">
        <f t="shared" ca="1" si="1"/>
        <v>3</v>
      </c>
      <c r="H11" s="145">
        <f ca="1">G11*'BASE PRODUITS'!E11</f>
        <v>23.46</v>
      </c>
      <c r="I11" s="146">
        <f ca="1">SUM('BASE PRODUITS'!F11*G11)</f>
        <v>27</v>
      </c>
      <c r="J11" s="108" t="str">
        <f>IF($A11=0,0,VLOOKUP($A11,'BASE PRODUITS'!$A:$I,8,0))</f>
        <v>Accessoire</v>
      </c>
      <c r="K11" s="124">
        <v>1</v>
      </c>
    </row>
    <row r="12" spans="1:11" ht="16.5" thickBot="1" x14ac:dyDescent="0.3">
      <c r="A12" s="29">
        <f>'BASE PRODUITS'!A12</f>
        <v>2301</v>
      </c>
      <c r="B12" s="3" t="str">
        <f>Tableau1[[#This Row],[Description]]&amp;" " &amp;Tableau1[[#This Row],[Couleur]]&amp;" "&amp;Tableau1[[#This Row],[Taille]]</f>
        <v xml:space="preserve">Déméloir Double Vivog Bleu </v>
      </c>
      <c r="C12" s="13">
        <f>IF($A12=0,0,VLOOKUP($A12,'BASE PRODUITS'!$A:$I,9,0))</f>
        <v>1</v>
      </c>
      <c r="D12" s="14">
        <f ca="1">SUMIF('JOURNAL STOCKS'!$B$7:$E$39,'ETAT DES STOCKS'!A12,'JOURNAL STOCKS'!$D$7:$D$39)</f>
        <v>0</v>
      </c>
      <c r="E12" s="14">
        <f ca="1">SUMIF('JOURNAL STOCKS'!$B$7:$E$39,'ETAT DES STOCKS'!A12,'JOURNAL STOCKS'!$E$7:$E$39)</f>
        <v>0</v>
      </c>
      <c r="F12" s="117">
        <f ca="1">SUMIF('JOURNAL STOCKS'!$B$7:$E$39,'ETAT DES STOCKS'!A12,'JOURNAL STOCKS'!$F$7:$F$39)</f>
        <v>0</v>
      </c>
      <c r="G12" s="5">
        <f t="shared" ca="1" si="1"/>
        <v>1</v>
      </c>
      <c r="H12" s="145">
        <f ca="1">G12*'BASE PRODUITS'!E12</f>
        <v>7.8239999999999998</v>
      </c>
      <c r="I12" s="146">
        <f ca="1">SUM('BASE PRODUITS'!F12*G12)</f>
        <v>9</v>
      </c>
      <c r="J12" s="108" t="str">
        <f>IF($A12=0,0,VLOOKUP($A12,'BASE PRODUITS'!$A:$I,8,0))</f>
        <v>Accessoire</v>
      </c>
      <c r="K12" s="124">
        <v>1</v>
      </c>
    </row>
    <row r="13" spans="1:11" ht="16.5" thickBot="1" x14ac:dyDescent="0.3">
      <c r="A13" s="29">
        <f>'BASE PRODUITS'!A13</f>
        <v>2331</v>
      </c>
      <c r="B13" s="3" t="str">
        <f>Tableau1[[#This Row],[Description]]&amp;" " &amp;Tableau1[[#This Row],[Couleur]]&amp;" "&amp;Tableau1[[#This Row],[Taille]]</f>
        <v xml:space="preserve">Trixie Distributeur Vert </v>
      </c>
      <c r="C13" s="13">
        <f>IF($A13=0,0,VLOOKUP($A13,'BASE PRODUITS'!$A:$I,9,0))</f>
        <v>1</v>
      </c>
      <c r="D13" s="14">
        <f ca="1">SUMIF('JOURNAL STOCKS'!$B$7:$E$39,'ETAT DES STOCKS'!A13,'JOURNAL STOCKS'!$D$7:$D$39)</f>
        <v>0</v>
      </c>
      <c r="E13" s="14">
        <f ca="1">SUMIF('JOURNAL STOCKS'!$B$7:$E$39,'ETAT DES STOCKS'!A13,'JOURNAL STOCKS'!$E$7:$E$39)</f>
        <v>0</v>
      </c>
      <c r="F13" s="117">
        <f ca="1">SUMIF('JOURNAL STOCKS'!$B$7:$E$39,'ETAT DES STOCKS'!A13,'JOURNAL STOCKS'!$F$7:$F$39)</f>
        <v>0</v>
      </c>
      <c r="G13" s="5">
        <f t="shared" ca="1" si="1"/>
        <v>1</v>
      </c>
      <c r="H13" s="145">
        <f ca="1">G13*'BASE PRODUITS'!E13</f>
        <v>1.9</v>
      </c>
      <c r="I13" s="146">
        <f ca="1">SUM('BASE PRODUITS'!F13*G13)</f>
        <v>2</v>
      </c>
      <c r="J13" s="108" t="str">
        <f>IF($A13=0,0,VLOOKUP($A13,'BASE PRODUITS'!$A:$I,8,0))</f>
        <v>Accessoire</v>
      </c>
      <c r="K13" s="124">
        <v>1</v>
      </c>
    </row>
    <row r="14" spans="1:11" ht="16.5" thickBot="1" x14ac:dyDescent="0.3">
      <c r="A14" s="29">
        <f>'BASE PRODUITS'!A14</f>
        <v>2345</v>
      </c>
      <c r="B14" s="3" t="str">
        <f>Tableau1[[#This Row],[Description]]&amp;" " &amp;Tableau1[[#This Row],[Couleur]]&amp;" "&amp;Tableau1[[#This Row],[Taille]]</f>
        <v xml:space="preserve">Rouleaux de Sacs  </v>
      </c>
      <c r="C14" s="13">
        <f>IF($A14=0,0,VLOOKUP($A14,'BASE PRODUITS'!$A:$I,9,0))</f>
        <v>49</v>
      </c>
      <c r="D14" s="14">
        <f ca="1">SUMIF('JOURNAL STOCKS'!$B$7:$E$39,'ETAT DES STOCKS'!A14,'JOURNAL STOCKS'!$D$7:$D$39)</f>
        <v>0</v>
      </c>
      <c r="E14" s="14">
        <f ca="1">SUMIF('JOURNAL STOCKS'!$B$7:$E$39,'ETAT DES STOCKS'!A14,'JOURNAL STOCKS'!$E$7:$E$39)</f>
        <v>5</v>
      </c>
      <c r="F14" s="117">
        <f ca="1">SUMIF('JOURNAL STOCKS'!$B$7:$E$39,'ETAT DES STOCKS'!A14,'JOURNAL STOCKS'!$F$7:$F$39)</f>
        <v>0</v>
      </c>
      <c r="G14" s="5">
        <f t="shared" ca="1" si="1"/>
        <v>44</v>
      </c>
      <c r="H14" s="145">
        <f ca="1">G14*'BASE PRODUITS'!E14</f>
        <v>8.8000000000000007</v>
      </c>
      <c r="I14" s="146">
        <f ca="1">SUM('BASE PRODUITS'!F14*G14)</f>
        <v>22</v>
      </c>
      <c r="J14" s="108" t="str">
        <f>IF($A14=0,0,VLOOKUP($A14,'BASE PRODUITS'!$A:$I,8,0))</f>
        <v>Accessoire</v>
      </c>
      <c r="K14" s="124">
        <v>1</v>
      </c>
    </row>
    <row r="15" spans="1:11" ht="16.5" thickBot="1" x14ac:dyDescent="0.3">
      <c r="A15" s="29">
        <f>'BASE PRODUITS'!A15</f>
        <v>2718</v>
      </c>
      <c r="B15" s="3" t="str">
        <f>Tableau1[[#This Row],[Description]]&amp;" " &amp;Tableau1[[#This Row],[Couleur]]&amp;" "&amp;Tableau1[[#This Row],[Taille]]</f>
        <v xml:space="preserve">Peigne Sous Poil Zoofari Bleu </v>
      </c>
      <c r="C15" s="13">
        <f>IF($A15=0,0,VLOOKUP($A15,'BASE PRODUITS'!$A:$I,9,0))</f>
        <v>3</v>
      </c>
      <c r="D15" s="14">
        <f ca="1">SUMIF('JOURNAL STOCKS'!$B$7:$E$39,'ETAT DES STOCKS'!A15,'JOURNAL STOCKS'!$D$7:$D$39)</f>
        <v>0</v>
      </c>
      <c r="E15" s="14">
        <f ca="1">SUMIF('JOURNAL STOCKS'!$B$7:$E$39,'ETAT DES STOCKS'!A15,'JOURNAL STOCKS'!$E$7:$E$39)</f>
        <v>0</v>
      </c>
      <c r="F15" s="117">
        <f ca="1">SUMIF('JOURNAL STOCKS'!$B$7:$E$39,'ETAT DES STOCKS'!A15,'JOURNAL STOCKS'!$F$7:$F$39)</f>
        <v>0</v>
      </c>
      <c r="G15" s="5">
        <f t="shared" ca="1" si="1"/>
        <v>3</v>
      </c>
      <c r="H15" s="145">
        <f ca="1">G15*'BASE PRODUITS'!E15</f>
        <v>11.97</v>
      </c>
      <c r="I15" s="146">
        <f ca="1">SUM('BASE PRODUITS'!F15*G15)</f>
        <v>15</v>
      </c>
      <c r="J15" s="108" t="str">
        <f>IF($A15=0,0,VLOOKUP($A15,'BASE PRODUITS'!$A:$I,8,0))</f>
        <v>Accessoire</v>
      </c>
      <c r="K15" s="124">
        <v>1</v>
      </c>
    </row>
    <row r="16" spans="1:11" ht="16.5" thickBot="1" x14ac:dyDescent="0.3">
      <c r="A16" s="29">
        <f>'BASE PRODUITS'!A16</f>
        <v>3273</v>
      </c>
      <c r="B16" s="3" t="str">
        <f>Tableau1[[#This Row],[Description]]&amp;" " &amp;Tableau1[[#This Row],[Couleur]]&amp;" "&amp;Tableau1[[#This Row],[Taille]]</f>
        <v>Trixie Spielzeug Jaune M</v>
      </c>
      <c r="C16" s="13">
        <f>IF($A16=0,0,VLOOKUP($A16,'BASE PRODUITS'!$A:$I,9,0))</f>
        <v>2</v>
      </c>
      <c r="D16" s="14">
        <f ca="1">SUMIF('JOURNAL STOCKS'!$B$7:$E$39,'ETAT DES STOCKS'!A16,'JOURNAL STOCKS'!$D$7:$D$39)</f>
        <v>0</v>
      </c>
      <c r="E16" s="14">
        <f ca="1">SUMIF('JOURNAL STOCKS'!$B$7:$E$39,'ETAT DES STOCKS'!A16,'JOURNAL STOCKS'!$E$7:$E$39)</f>
        <v>1</v>
      </c>
      <c r="F16" s="117">
        <f ca="1">SUMIF('JOURNAL STOCKS'!$B$7:$E$39,'ETAT DES STOCKS'!A16,'JOURNAL STOCKS'!$F$7:$F$39)</f>
        <v>0</v>
      </c>
      <c r="G16" s="5">
        <f t="shared" ca="1" si="1"/>
        <v>1</v>
      </c>
      <c r="H16" s="145">
        <f ca="1">G16*'BASE PRODUITS'!E16</f>
        <v>3.8</v>
      </c>
      <c r="I16" s="146">
        <f ca="1">SUM('BASE PRODUITS'!F16*G16)</f>
        <v>4</v>
      </c>
      <c r="J16" s="108" t="str">
        <f>IF($A16=0,0,VLOOKUP($A16,'BASE PRODUITS'!$A:$I,8,0))</f>
        <v>Jouet</v>
      </c>
      <c r="K16" s="124">
        <v>1</v>
      </c>
    </row>
    <row r="17" spans="1:11" ht="16.5" thickBot="1" x14ac:dyDescent="0.3">
      <c r="A17" s="29">
        <f>'BASE PRODUITS'!A17</f>
        <v>3428</v>
      </c>
      <c r="B17" s="3" t="str">
        <f>Tableau1[[#This Row],[Description]]&amp;" " &amp;Tableau1[[#This Row],[Couleur]]&amp;" "&amp;Tableau1[[#This Row],[Taille]]</f>
        <v>Trixie Vinyl Spielzeug Bleu S</v>
      </c>
      <c r="C17" s="13">
        <f>IF($A17=0,0,VLOOKUP($A17,'BASE PRODUITS'!$A:$I,9,0))</f>
        <v>2</v>
      </c>
      <c r="D17" s="14">
        <f ca="1">SUMIF('JOURNAL STOCKS'!$B$7:$E$39,'ETAT DES STOCKS'!A17,'JOURNAL STOCKS'!$D$7:$D$39)</f>
        <v>0</v>
      </c>
      <c r="E17" s="14">
        <f ca="1">SUMIF('JOURNAL STOCKS'!$B$7:$E$39,'ETAT DES STOCKS'!A17,'JOURNAL STOCKS'!$E$7:$E$39)</f>
        <v>0</v>
      </c>
      <c r="F17" s="117">
        <f ca="1">SUMIF('JOURNAL STOCKS'!$B$7:$E$39,'ETAT DES STOCKS'!A17,'JOURNAL STOCKS'!$F$7:$F$39)</f>
        <v>0</v>
      </c>
      <c r="G17" s="5">
        <f t="shared" ca="1" si="1"/>
        <v>2</v>
      </c>
      <c r="H17" s="145">
        <f ca="1">G17*'BASE PRODUITS'!E17</f>
        <v>7.6</v>
      </c>
      <c r="I17" s="146">
        <f ca="1">SUM('BASE PRODUITS'!F17*G17)</f>
        <v>8</v>
      </c>
      <c r="J17" s="108" t="str">
        <f>IF($A17=0,0,VLOOKUP($A17,'BASE PRODUITS'!$A:$I,8,0))</f>
        <v>Jouet</v>
      </c>
      <c r="K17" s="124">
        <v>1</v>
      </c>
    </row>
    <row r="18" spans="1:11" ht="16.5" thickBot="1" x14ac:dyDescent="0.3">
      <c r="A18" s="29">
        <f>'BASE PRODUITS'!A18</f>
        <v>3456</v>
      </c>
      <c r="B18" s="3" t="str">
        <f>Tableau1[[#This Row],[Description]]&amp;" " &amp;Tableau1[[#This Row],[Couleur]]&amp;" "&amp;Tableau1[[#This Row],[Taille]]</f>
        <v>Longe Noir 3000x20</v>
      </c>
      <c r="C18" s="13">
        <f>IF($A18=0,0,VLOOKUP($A18,'BASE PRODUITS'!$A:$I,9,0))</f>
        <v>1</v>
      </c>
      <c r="D18" s="14">
        <f ca="1">SUMIF('JOURNAL STOCKS'!$B$7:$E$39,'ETAT DES STOCKS'!A18,'JOURNAL STOCKS'!$D$7:$D$39)</f>
        <v>0</v>
      </c>
      <c r="E18" s="14">
        <f ca="1">SUMIF('JOURNAL STOCKS'!$B$7:$E$39,'ETAT DES STOCKS'!A18,'JOURNAL STOCKS'!$E$7:$E$39)</f>
        <v>0</v>
      </c>
      <c r="F18" s="117">
        <f ca="1">SUMIF('JOURNAL STOCKS'!$B$7:$E$39,'ETAT DES STOCKS'!A18,'JOURNAL STOCKS'!$F$7:$F$39)</f>
        <v>0</v>
      </c>
      <c r="G18" s="5">
        <f t="shared" ca="1" si="1"/>
        <v>1</v>
      </c>
      <c r="H18" s="145">
        <f ca="1">G18*'BASE PRODUITS'!E18</f>
        <v>10</v>
      </c>
      <c r="I18" s="146">
        <f ca="1">SUM('BASE PRODUITS'!F18*G18)</f>
        <v>11</v>
      </c>
      <c r="J18" s="108" t="str">
        <f>IF($A18=0,0,VLOOKUP($A18,'BASE PRODUITS'!$A:$I,8,0))</f>
        <v>Laisse</v>
      </c>
      <c r="K18" s="124">
        <v>1</v>
      </c>
    </row>
    <row r="19" spans="1:11" ht="16.5" thickBot="1" x14ac:dyDescent="0.3">
      <c r="A19" s="29">
        <f>'BASE PRODUITS'!A19</f>
        <v>4567</v>
      </c>
      <c r="B19" s="3" t="str">
        <f>Tableau1[[#This Row],[Description]]&amp;" " &amp;Tableau1[[#This Row],[Couleur]]&amp;" "&amp;Tableau1[[#This Row],[Taille]]</f>
        <v xml:space="preserve">Target Tapette  </v>
      </c>
      <c r="C19" s="13">
        <f>IF($A19=0,0,VLOOKUP($A19,'BASE PRODUITS'!$A:$I,9,0))</f>
        <v>2</v>
      </c>
      <c r="D19" s="14">
        <f ca="1">SUMIF('JOURNAL STOCKS'!$B$7:$E$39,'ETAT DES STOCKS'!A19,'JOURNAL STOCKS'!$D$7:$D$39)</f>
        <v>0</v>
      </c>
      <c r="E19" s="14">
        <f ca="1">SUMIF('JOURNAL STOCKS'!$B$7:$E$39,'ETAT DES STOCKS'!A19,'JOURNAL STOCKS'!$E$7:$E$39)</f>
        <v>1</v>
      </c>
      <c r="F19" s="117">
        <f ca="1">SUMIF('JOURNAL STOCKS'!$B$7:$E$39,'ETAT DES STOCKS'!A19,'JOURNAL STOCKS'!$F$7:$F$39)</f>
        <v>0</v>
      </c>
      <c r="G19" s="5">
        <f t="shared" ca="1" si="1"/>
        <v>1</v>
      </c>
      <c r="H19" s="145">
        <f ca="1">G19*'BASE PRODUITS'!E19</f>
        <v>3</v>
      </c>
      <c r="I19" s="146">
        <f ca="1">SUM('BASE PRODUITS'!F19*G19)</f>
        <v>5</v>
      </c>
      <c r="J19" s="108" t="str">
        <f>IF($A19=0,0,VLOOKUP($A19,'BASE PRODUITS'!$A:$I,8,0))</f>
        <v>Accessoire</v>
      </c>
      <c r="K19" s="124">
        <v>1</v>
      </c>
    </row>
    <row r="20" spans="1:11" ht="16.5" thickBot="1" x14ac:dyDescent="0.3">
      <c r="A20" s="29">
        <f>'BASE PRODUITS'!A20</f>
        <v>5678</v>
      </c>
      <c r="B20" s="3" t="str">
        <f>Tableau1[[#This Row],[Description]]&amp;" " &amp;Tableau1[[#This Row],[Couleur]]&amp;" "&amp;Tableau1[[#This Row],[Taille]]</f>
        <v>Colier Etrangleur Fine Maille Acier Chromé  Gris 54</v>
      </c>
      <c r="C20" s="13">
        <f>IF($A20=0,0,VLOOKUP($A20,'BASE PRODUITS'!$A:$I,9,0))</f>
        <v>1</v>
      </c>
      <c r="D20" s="14">
        <f ca="1">SUMIF('JOURNAL STOCKS'!$B$7:$E$39,'ETAT DES STOCKS'!A20,'JOURNAL STOCKS'!$D$7:$D$39)</f>
        <v>0</v>
      </c>
      <c r="E20" s="14">
        <f ca="1">SUMIF('JOURNAL STOCKS'!$B$7:$E$39,'ETAT DES STOCKS'!A20,'JOURNAL STOCKS'!$E$7:$E$39)</f>
        <v>0</v>
      </c>
      <c r="F20" s="117">
        <f ca="1">SUMIF('JOURNAL STOCKS'!$B$7:$E$39,'ETAT DES STOCKS'!A20,'JOURNAL STOCKS'!$F$7:$F$39)</f>
        <v>0</v>
      </c>
      <c r="G20" s="5">
        <f t="shared" ca="1" si="1"/>
        <v>1</v>
      </c>
      <c r="H20" s="145">
        <f ca="1">G20*'BASE PRODUITS'!E20</f>
        <v>6.5</v>
      </c>
      <c r="I20" s="146">
        <f ca="1">SUM('BASE PRODUITS'!F20*G20)</f>
        <v>7</v>
      </c>
      <c r="J20" s="108" t="str">
        <f>IF($A20=0,0,VLOOKUP($A20,'BASE PRODUITS'!$A:$I,8,0))</f>
        <v>Collier</v>
      </c>
      <c r="K20" s="124">
        <v>1</v>
      </c>
    </row>
    <row r="21" spans="1:11" ht="16.5" thickBot="1" x14ac:dyDescent="0.3">
      <c r="A21" s="29">
        <f>'BASE PRODUITS'!A21</f>
        <v>6789</v>
      </c>
      <c r="B21" s="3" t="str">
        <f>Tableau1[[#This Row],[Description]]&amp;" " &amp;Tableau1[[#This Row],[Couleur]]&amp;" "&amp;Tableau1[[#This Row],[Taille]]</f>
        <v>Semi Nylon  Vert 44</v>
      </c>
      <c r="C21" s="13">
        <f>IF($A21=0,0,VLOOKUP($A21,'BASE PRODUITS'!$A:$I,9,0))</f>
        <v>1</v>
      </c>
      <c r="D21" s="14">
        <f ca="1">SUMIF('JOURNAL STOCKS'!$B$7:$E$39,'ETAT DES STOCKS'!A21,'JOURNAL STOCKS'!$D$7:$D$39)</f>
        <v>0</v>
      </c>
      <c r="E21" s="14">
        <f ca="1">SUMIF('JOURNAL STOCKS'!$B$7:$E$39,'ETAT DES STOCKS'!A21,'JOURNAL STOCKS'!$E$7:$E$39)</f>
        <v>0</v>
      </c>
      <c r="F21" s="117">
        <f ca="1">SUMIF('JOURNAL STOCKS'!$B$7:$E$39,'ETAT DES STOCKS'!A21,'JOURNAL STOCKS'!$F$7:$F$39)</f>
        <v>0</v>
      </c>
      <c r="G21" s="5">
        <f t="shared" ca="1" si="1"/>
        <v>1</v>
      </c>
      <c r="H21" s="145">
        <f ca="1">G21*'BASE PRODUITS'!E21</f>
        <v>4.5999999999999996</v>
      </c>
      <c r="I21" s="146">
        <f ca="1">SUM('BASE PRODUITS'!F21*G21)</f>
        <v>5</v>
      </c>
      <c r="J21" s="108" t="str">
        <f>IF($A21=0,0,VLOOKUP($A21,'BASE PRODUITS'!$A:$I,8,0))</f>
        <v>Collier</v>
      </c>
      <c r="K21" s="124">
        <v>1</v>
      </c>
    </row>
    <row r="22" spans="1:11" ht="16.5" thickBot="1" x14ac:dyDescent="0.3">
      <c r="A22" s="29">
        <f>'BASE PRODUITS'!A22</f>
        <v>7890</v>
      </c>
      <c r="B22" s="3" t="str">
        <f>Tableau1[[#This Row],[Description]]&amp;" " &amp;Tableau1[[#This Row],[Couleur]]&amp;" "&amp;Tableau1[[#This Row],[Taille]]</f>
        <v xml:space="preserve">Kong Knots Gris </v>
      </c>
      <c r="C22" s="13">
        <f>IF($A22=0,0,VLOOKUP($A22,'BASE PRODUITS'!$A:$I,9,0))</f>
        <v>1</v>
      </c>
      <c r="D22" s="14">
        <f ca="1">SUMIF('JOURNAL STOCKS'!$B$7:$E$39,'ETAT DES STOCKS'!A22,'JOURNAL STOCKS'!$D$7:$D$39)</f>
        <v>0</v>
      </c>
      <c r="E22" s="14">
        <f ca="1">SUMIF('JOURNAL STOCKS'!$B$7:$E$39,'ETAT DES STOCKS'!A22,'JOURNAL STOCKS'!$E$7:$E$39)</f>
        <v>0</v>
      </c>
      <c r="F22" s="117">
        <f ca="1">SUMIF('JOURNAL STOCKS'!$B$7:$E$39,'ETAT DES STOCKS'!A22,'JOURNAL STOCKS'!$F$7:$F$39)</f>
        <v>0</v>
      </c>
      <c r="G22" s="5">
        <f t="shared" ca="1" si="1"/>
        <v>1</v>
      </c>
      <c r="H22" s="145">
        <f ca="1">G22*'BASE PRODUITS'!E22</f>
        <v>9.1999999999999993</v>
      </c>
      <c r="I22" s="146">
        <f ca="1">SUM('BASE PRODUITS'!F22*G22)</f>
        <v>9.5</v>
      </c>
      <c r="J22" s="108" t="str">
        <f>IF($A22=0,0,VLOOKUP($A22,'BASE PRODUITS'!$A:$I,8,0))</f>
        <v>Jouet</v>
      </c>
      <c r="K22" s="124">
        <v>1</v>
      </c>
    </row>
    <row r="23" spans="1:11" ht="16.5" thickBot="1" x14ac:dyDescent="0.3">
      <c r="A23" s="29">
        <f>'BASE PRODUITS'!A23</f>
        <v>8901</v>
      </c>
      <c r="B23" s="3" t="str">
        <f>Tableau1[[#This Row],[Description]]&amp;" " &amp;Tableau1[[#This Row],[Couleur]]&amp;" "&amp;Tableau1[[#This Row],[Taille]]</f>
        <v xml:space="preserve">Kong Knots Beige </v>
      </c>
      <c r="C23" s="13">
        <f>IF($A23=0,0,VLOOKUP($A23,'BASE PRODUITS'!$A:$I,9,0))</f>
        <v>1</v>
      </c>
      <c r="D23" s="14">
        <f ca="1">SUMIF('JOURNAL STOCKS'!$B$7:$E$39,'ETAT DES STOCKS'!A23,'JOURNAL STOCKS'!$D$7:$D$39)</f>
        <v>0</v>
      </c>
      <c r="E23" s="14">
        <f ca="1">SUMIF('JOURNAL STOCKS'!$B$7:$E$39,'ETAT DES STOCKS'!A23,'JOURNAL STOCKS'!$E$7:$E$39)</f>
        <v>0</v>
      </c>
      <c r="F23" s="117">
        <f ca="1">SUMIF('JOURNAL STOCKS'!$B$7:$E$39,'ETAT DES STOCKS'!A23,'JOURNAL STOCKS'!$F$7:$F$39)</f>
        <v>0</v>
      </c>
      <c r="G23" s="5">
        <f t="shared" ca="1" si="1"/>
        <v>1</v>
      </c>
      <c r="H23" s="145">
        <f ca="1">G23*'BASE PRODUITS'!E23</f>
        <v>6.8</v>
      </c>
      <c r="I23" s="146">
        <f ca="1">SUM('BASE PRODUITS'!F23*G23)</f>
        <v>7</v>
      </c>
      <c r="J23" s="108" t="str">
        <f>IF($A23=0,0,VLOOKUP($A23,'BASE PRODUITS'!$A:$I,8,0))</f>
        <v>Jouet</v>
      </c>
      <c r="K23" s="124">
        <v>1</v>
      </c>
    </row>
    <row r="24" spans="1:11" ht="16.5" thickBot="1" x14ac:dyDescent="0.3">
      <c r="A24" s="29">
        <f>'BASE PRODUITS'!A24</f>
        <v>9012</v>
      </c>
      <c r="B24" s="3" t="str">
        <f>Tableau1[[#This Row],[Description]]&amp;" " &amp;Tableau1[[#This Row],[Couleur]]&amp;" "&amp;Tableau1[[#This Row],[Taille]]</f>
        <v>Apportable Phosforescent Vert M</v>
      </c>
      <c r="C24" s="13">
        <f>IF($A24=0,0,VLOOKUP($A24,'BASE PRODUITS'!$A:$I,9,0))</f>
        <v>2</v>
      </c>
      <c r="D24" s="14">
        <f ca="1">SUMIF('JOURNAL STOCKS'!$B$7:$E$39,'ETAT DES STOCKS'!A24,'JOURNAL STOCKS'!$D$7:$D$39)</f>
        <v>0</v>
      </c>
      <c r="E24" s="14">
        <f ca="1">SUMIF('JOURNAL STOCKS'!$B$7:$E$39,'ETAT DES STOCKS'!A24,'JOURNAL STOCKS'!$E$7:$E$39)</f>
        <v>0</v>
      </c>
      <c r="F24" s="117">
        <f ca="1">SUMIF('JOURNAL STOCKS'!$B$7:$E$39,'ETAT DES STOCKS'!A24,'JOURNAL STOCKS'!$F$7:$F$39)</f>
        <v>0</v>
      </c>
      <c r="G24" s="5">
        <f t="shared" ca="1" si="1"/>
        <v>2</v>
      </c>
      <c r="H24" s="145">
        <f ca="1">G24*'BASE PRODUITS'!E24</f>
        <v>19.8</v>
      </c>
      <c r="I24" s="146">
        <f ca="1">SUM('BASE PRODUITS'!F24*G24)</f>
        <v>22</v>
      </c>
      <c r="J24" s="108" t="str">
        <f>IF($A24=0,0,VLOOKUP($A24,'BASE PRODUITS'!$A:$I,8,0))</f>
        <v>Jouet</v>
      </c>
      <c r="K24" s="124">
        <v>1</v>
      </c>
    </row>
    <row r="25" spans="1:11" ht="16.5" thickBot="1" x14ac:dyDescent="0.3">
      <c r="A25" s="29">
        <f>'BASE PRODUITS'!A25</f>
        <v>19263</v>
      </c>
      <c r="B25" s="3" t="str">
        <f>Tableau1[[#This Row],[Description]]&amp;" " &amp;Tableau1[[#This Row],[Couleur]]&amp;" "&amp;Tableau1[[#This Row],[Taille]]</f>
        <v>Muselière Trixie Noir M</v>
      </c>
      <c r="C25" s="13">
        <f>IF($A25=0,0,VLOOKUP($A25,'BASE PRODUITS'!$A:$I,9,0))</f>
        <v>4</v>
      </c>
      <c r="D25" s="14">
        <f ca="1">SUMIF('JOURNAL STOCKS'!$B$7:$E$39,'ETAT DES STOCKS'!A25,'JOURNAL STOCKS'!$D$7:$D$39)</f>
        <v>0</v>
      </c>
      <c r="E25" s="14">
        <f ca="1">SUMIF('JOURNAL STOCKS'!$B$7:$E$39,'ETAT DES STOCKS'!A25,'JOURNAL STOCKS'!$E$7:$E$39)</f>
        <v>1</v>
      </c>
      <c r="F25" s="117">
        <f ca="1">SUMIF('JOURNAL STOCKS'!$B$7:$E$39,'ETAT DES STOCKS'!A25,'JOURNAL STOCKS'!$F$7:$F$39)</f>
        <v>0</v>
      </c>
      <c r="G25" s="5">
        <f t="shared" ca="1" si="1"/>
        <v>3</v>
      </c>
      <c r="H25" s="145">
        <f ca="1">G25*'BASE PRODUITS'!E25</f>
        <v>22.02</v>
      </c>
      <c r="I25" s="146">
        <f ca="1">SUM('BASE PRODUITS'!F25*G25)</f>
        <v>25.5</v>
      </c>
      <c r="J25" s="108" t="str">
        <f>IF($A25=0,0,VLOOKUP($A25,'BASE PRODUITS'!$A:$I,8,0))</f>
        <v>Muselière</v>
      </c>
      <c r="K25" s="124">
        <v>1</v>
      </c>
    </row>
    <row r="26" spans="1:11" ht="16.5" thickBot="1" x14ac:dyDescent="0.3">
      <c r="A26" s="29">
        <f>'BASE PRODUITS'!A26</f>
        <v>33646</v>
      </c>
      <c r="B26" s="3" t="str">
        <f>Tableau1[[#This Row],[Description]]&amp;" " &amp;Tableau1[[#This Row],[Couleur]]&amp;" "&amp;Tableau1[[#This Row],[Taille]]</f>
        <v>Trixie Honde Spilzeug Jaune M</v>
      </c>
      <c r="C26" s="13">
        <f>IF($A26=0,0,VLOOKUP($A26,'BASE PRODUITS'!$A:$I,9,0))</f>
        <v>2</v>
      </c>
      <c r="D26" s="14">
        <f ca="1">SUMIF('JOURNAL STOCKS'!$B$7:$E$39,'ETAT DES STOCKS'!A26,'JOURNAL STOCKS'!$D$7:$D$39)</f>
        <v>0</v>
      </c>
      <c r="E26" s="14">
        <f ca="1">SUMIF('JOURNAL STOCKS'!$B$7:$E$39,'ETAT DES STOCKS'!A26,'JOURNAL STOCKS'!$E$7:$E$39)</f>
        <v>0</v>
      </c>
      <c r="F26" s="117">
        <f ca="1">SUMIF('JOURNAL STOCKS'!$B$7:$E$39,'ETAT DES STOCKS'!A26,'JOURNAL STOCKS'!$F$7:$F$39)</f>
        <v>0</v>
      </c>
      <c r="G26" s="5">
        <f t="shared" ca="1" si="1"/>
        <v>2</v>
      </c>
      <c r="H26" s="145">
        <f ca="1">G26*'BASE PRODUITS'!E26</f>
        <v>18</v>
      </c>
      <c r="I26" s="146">
        <f ca="1">SUM('BASE PRODUITS'!F26*G26)</f>
        <v>19</v>
      </c>
      <c r="J26" s="108" t="str">
        <f>IF($A26=0,0,VLOOKUP($A26,'BASE PRODUITS'!$A:$I,8,0))</f>
        <v>Jouet</v>
      </c>
      <c r="K26" s="124">
        <v>1</v>
      </c>
    </row>
    <row r="27" spans="1:11" ht="16.5" thickBot="1" x14ac:dyDescent="0.3">
      <c r="A27" s="29">
        <f>'BASE PRODUITS'!A27</f>
        <v>39981</v>
      </c>
      <c r="B27" s="3" t="str">
        <f>Tableau1[[#This Row],[Description]]&amp;" " &amp;Tableau1[[#This Row],[Couleur]]&amp;" "&amp;Tableau1[[#This Row],[Taille]]</f>
        <v>Laisse Multiposition Hunter Noir 2000x10</v>
      </c>
      <c r="C27" s="13">
        <f>IF($A27=0,0,VLOOKUP($A27,'BASE PRODUITS'!$A:$I,9,0))</f>
        <v>1</v>
      </c>
      <c r="D27" s="14">
        <f ca="1">SUMIF('JOURNAL STOCKS'!$B$7:$E$39,'ETAT DES STOCKS'!A27,'JOURNAL STOCKS'!$D$7:$D$39)</f>
        <v>0</v>
      </c>
      <c r="E27" s="14">
        <f ca="1">SUMIF('JOURNAL STOCKS'!$B$7:$E$39,'ETAT DES STOCKS'!A27,'JOURNAL STOCKS'!$E$7:$E$39)</f>
        <v>0</v>
      </c>
      <c r="F27" s="117">
        <f ca="1">SUMIF('JOURNAL STOCKS'!$B$7:$E$39,'ETAT DES STOCKS'!A27,'JOURNAL STOCKS'!$F$7:$F$39)</f>
        <v>0</v>
      </c>
      <c r="G27" s="5">
        <f t="shared" ca="1" si="1"/>
        <v>1</v>
      </c>
      <c r="H27" s="145">
        <f ca="1">G27*'BASE PRODUITS'!E27</f>
        <v>26</v>
      </c>
      <c r="I27" s="146">
        <f ca="1">SUM('BASE PRODUITS'!F27*G27)</f>
        <v>28</v>
      </c>
      <c r="J27" s="108" t="str">
        <f>IF($A27=0,0,VLOOKUP($A27,'BASE PRODUITS'!$A:$I,8,0))</f>
        <v>Laisse</v>
      </c>
      <c r="K27" s="124">
        <v>1</v>
      </c>
    </row>
    <row r="28" spans="1:11" ht="16.5" thickBot="1" x14ac:dyDescent="0.3">
      <c r="A28" s="29">
        <f>'BASE PRODUITS'!A29</f>
        <v>100770</v>
      </c>
      <c r="B28" s="3" t="str">
        <f>Tableau1[[#This Row],[Description]]&amp;" " &amp;Tableau1[[#This Row],[Couleur]]&amp;" "&amp;Tableau1[[#This Row],[Taille]]</f>
        <v xml:space="preserve">Zooplus Lanceur de Balle Bleu </v>
      </c>
      <c r="C28" s="13">
        <f>IF($A28=0,0,VLOOKUP($A28,'BASE PRODUITS'!$A:$I,9,0))</f>
        <v>2</v>
      </c>
      <c r="D28" s="14">
        <f ca="1">SUMIF('JOURNAL STOCKS'!$B$7:$E$39,'ETAT DES STOCKS'!A29,'JOURNAL STOCKS'!$D$7:$D$39)</f>
        <v>0</v>
      </c>
      <c r="E28" s="14">
        <f ca="1">SUMIF('JOURNAL STOCKS'!$B$7:$E$39,'ETAT DES STOCKS'!A29,'JOURNAL STOCKS'!$E$7:$E$39)</f>
        <v>1</v>
      </c>
      <c r="F28" s="117">
        <f ca="1">SUMIF('JOURNAL STOCKS'!$B$7:$E$39,'ETAT DES STOCKS'!A29,'JOURNAL STOCKS'!$F$7:$F$39)</f>
        <v>0</v>
      </c>
      <c r="G28" s="5">
        <f t="shared" ca="1" si="1"/>
        <v>1</v>
      </c>
      <c r="H28" s="145">
        <f ca="1">G28*'BASE PRODUITS'!E29</f>
        <v>4.8499999999999996</v>
      </c>
      <c r="I28" s="146">
        <f ca="1">SUM('BASE PRODUITS'!F29*G28)</f>
        <v>7</v>
      </c>
      <c r="J28" s="108" t="str">
        <f>IF($A28=0,0,VLOOKUP($A28,'BASE PRODUITS'!$A:$I,8,0))</f>
        <v>Laisse</v>
      </c>
      <c r="K28" s="124">
        <v>1</v>
      </c>
    </row>
    <row r="29" spans="1:11" ht="16.5" thickBot="1" x14ac:dyDescent="0.3">
      <c r="A29" s="29">
        <f>'BASE PRODUITS'!A28</f>
        <v>48647</v>
      </c>
      <c r="B29" s="3" t="str">
        <f>Tableau1[[#This Row],[Description]]&amp;" " &amp;Tableau1[[#This Row],[Couleur]]&amp;" "&amp;Tableau1[[#This Row],[Taille]]</f>
        <v>Laisse Reflect Gomme avec Poignée Orange 1500x20</v>
      </c>
      <c r="C29" s="13">
        <f>IF($A29=0,0,VLOOKUP($A29,'BASE PRODUITS'!$A:$I,9,0))</f>
        <v>9</v>
      </c>
      <c r="D29" s="14">
        <f ca="1">SUMIF('JOURNAL STOCKS'!$B$7:$E$39,'ETAT DES STOCKS'!A28,'JOURNAL STOCKS'!$D$7:$D$39)</f>
        <v>0</v>
      </c>
      <c r="E29" s="14">
        <f ca="1">SUMIF('JOURNAL STOCKS'!$B$7:$E$39,'ETAT DES STOCKS'!A28,'JOURNAL STOCKS'!$E$7:$E$39)</f>
        <v>0</v>
      </c>
      <c r="F29" s="117">
        <f ca="1">SUMIF('JOURNAL STOCKS'!$B$7:$E$39,'ETAT DES STOCKS'!A28,'JOURNAL STOCKS'!$F$7:$F$39)</f>
        <v>0</v>
      </c>
      <c r="G29" s="5">
        <f t="shared" ca="1" si="1"/>
        <v>9</v>
      </c>
      <c r="H29" s="145">
        <f ca="1">G29*'BASE PRODUITS'!E28</f>
        <v>27</v>
      </c>
      <c r="I29" s="146">
        <f ca="1">SUM('BASE PRODUITS'!F28*G29)</f>
        <v>45</v>
      </c>
      <c r="J29" s="108" t="str">
        <f>IF($A29=0,0,VLOOKUP($A29,'BASE PRODUITS'!$A:$I,8,0))</f>
        <v>Jouet</v>
      </c>
      <c r="K29" s="124">
        <v>1</v>
      </c>
    </row>
    <row r="30" spans="1:11" ht="16.5" thickBot="1" x14ac:dyDescent="0.3">
      <c r="A30" s="29">
        <f>'BASE PRODUITS'!A30</f>
        <v>100771</v>
      </c>
      <c r="B30" s="3" t="str">
        <f>Tableau1[[#This Row],[Description]]&amp;" " &amp;Tableau1[[#This Row],[Couleur]]&amp;" "&amp;Tableau1[[#This Row],[Taille]]</f>
        <v>Laisse Reflect Gomme avec Poignée Orange 2000x20</v>
      </c>
      <c r="C30" s="13">
        <f>IF($A30=0,0,VLOOKUP($A30,'BASE PRODUITS'!$A:$I,9,0))</f>
        <v>2</v>
      </c>
      <c r="D30" s="14">
        <f ca="1">SUMIF('JOURNAL STOCKS'!$B$7:$E$39,'ETAT DES STOCKS'!A30,'JOURNAL STOCKS'!$D$7:$D$39)</f>
        <v>0</v>
      </c>
      <c r="E30" s="14">
        <f ca="1">SUMIF('JOURNAL STOCKS'!$B$7:$E$39,'ETAT DES STOCKS'!A30,'JOURNAL STOCKS'!$E$7:$E$39)</f>
        <v>0</v>
      </c>
      <c r="F30" s="117">
        <f ca="1">SUMIF('JOURNAL STOCKS'!$B$7:$E$39,'ETAT DES STOCKS'!A30,'JOURNAL STOCKS'!$F$7:$F$39)</f>
        <v>0</v>
      </c>
      <c r="G30" s="5">
        <f t="shared" ca="1" si="1"/>
        <v>2</v>
      </c>
      <c r="H30" s="145">
        <f ca="1">G30*'BASE PRODUITS'!E30</f>
        <v>11.78</v>
      </c>
      <c r="I30" s="146">
        <f ca="1">SUM('BASE PRODUITS'!F30*G30)</f>
        <v>14</v>
      </c>
      <c r="J30" s="108" t="str">
        <f>IF($A30=0,0,VLOOKUP($A30,'BASE PRODUITS'!$A:$I,8,0))</f>
        <v>Laisse</v>
      </c>
      <c r="K30" s="124">
        <v>1</v>
      </c>
    </row>
    <row r="31" spans="1:11" ht="16.5" thickBot="1" x14ac:dyDescent="0.3">
      <c r="A31" s="29">
        <f>'BASE PRODUITS'!A31</f>
        <v>100773</v>
      </c>
      <c r="B31" s="3" t="str">
        <f>Tableau1[[#This Row],[Description]]&amp;" " &amp;Tableau1[[#This Row],[Couleur]]&amp;" "&amp;Tableau1[[#This Row],[Taille]]</f>
        <v>Longe Reflect Gomme sans Poignée Orange 5000x20</v>
      </c>
      <c r="C31" s="13">
        <f>IF($A31=0,0,VLOOKUP($A31,'BASE PRODUITS'!$A:$I,9,0))</f>
        <v>1</v>
      </c>
      <c r="D31" s="14">
        <f ca="1">SUMIF('JOURNAL STOCKS'!$B$7:$E$39,'ETAT DES STOCKS'!A31,'JOURNAL STOCKS'!$D$7:$D$39)</f>
        <v>0</v>
      </c>
      <c r="E31" s="14">
        <f ca="1">SUMIF('JOURNAL STOCKS'!$B$7:$E$39,'ETAT DES STOCKS'!A31,'JOURNAL STOCKS'!$E$7:$E$39)</f>
        <v>0</v>
      </c>
      <c r="F31" s="117">
        <f ca="1">SUMIF('JOURNAL STOCKS'!$B$7:$E$39,'ETAT DES STOCKS'!A31,'JOURNAL STOCKS'!$F$7:$F$39)</f>
        <v>0</v>
      </c>
      <c r="G31" s="5">
        <f t="shared" ca="1" si="1"/>
        <v>1</v>
      </c>
      <c r="H31" s="145">
        <f ca="1">G31*'BASE PRODUITS'!E31</f>
        <v>10.54</v>
      </c>
      <c r="I31" s="146">
        <f ca="1">SUM('BASE PRODUITS'!F31*G31)</f>
        <v>15</v>
      </c>
      <c r="J31" s="108" t="str">
        <f>IF($A31=0,0,VLOOKUP($A31,'BASE PRODUITS'!$A:$I,8,0))</f>
        <v>Laisse</v>
      </c>
      <c r="K31" s="124">
        <v>1</v>
      </c>
    </row>
    <row r="32" spans="1:11" ht="16.5" thickBot="1" x14ac:dyDescent="0.3">
      <c r="A32" s="29">
        <f>'BASE PRODUITS'!A32</f>
        <v>100800</v>
      </c>
      <c r="B32" s="3" t="str">
        <f>Tableau1[[#This Row],[Description]]&amp;" " &amp;Tableau1[[#This Row],[Couleur]]&amp;" "&amp;Tableau1[[#This Row],[Taille]]</f>
        <v>Soft Gomme courte Noir 400x20</v>
      </c>
      <c r="C32" s="13">
        <f>IF($A32=0,0,VLOOKUP($A32,'BASE PRODUITS'!$A:$I,9,0))</f>
        <v>1</v>
      </c>
      <c r="D32" s="14">
        <f ca="1">SUMIF('JOURNAL STOCKS'!$B$7:$E$39,'ETAT DES STOCKS'!A32,'JOURNAL STOCKS'!$D$7:$D$39)</f>
        <v>0</v>
      </c>
      <c r="E32" s="14">
        <f ca="1">SUMIF('JOURNAL STOCKS'!$B$7:$E$39,'ETAT DES STOCKS'!A32,'JOURNAL STOCKS'!$E$7:$E$39)</f>
        <v>0</v>
      </c>
      <c r="F32" s="117">
        <f ca="1">SUMIF('JOURNAL STOCKS'!$B$7:$E$39,'ETAT DES STOCKS'!A32,'JOURNAL STOCKS'!$F$7:$F$39)</f>
        <v>0</v>
      </c>
      <c r="G32" s="5">
        <f t="shared" ca="1" si="1"/>
        <v>1</v>
      </c>
      <c r="H32" s="145">
        <f ca="1">G32*'BASE PRODUITS'!E32</f>
        <v>3.22</v>
      </c>
      <c r="I32" s="146">
        <f ca="1">SUM('BASE PRODUITS'!F32*G32)</f>
        <v>4</v>
      </c>
      <c r="J32" s="108" t="str">
        <f>IF($A32=0,0,VLOOKUP($A32,'BASE PRODUITS'!$A:$I,8,0))</f>
        <v>Laisse</v>
      </c>
      <c r="K32" s="124">
        <v>1</v>
      </c>
    </row>
    <row r="33" spans="1:11" ht="16.5" thickBot="1" x14ac:dyDescent="0.3">
      <c r="A33" s="29">
        <f>'BASE PRODUITS'!A33</f>
        <v>100805</v>
      </c>
      <c r="B33" s="3" t="str">
        <f>Tableau1[[#This Row],[Description]]&amp;" " &amp;Tableau1[[#This Row],[Couleur]]&amp;" "&amp;Tableau1[[#This Row],[Taille]]</f>
        <v>Multiposition Soft Gomme Noir 2000x20</v>
      </c>
      <c r="C33" s="13">
        <f>IF($A33=0,0,VLOOKUP($A33,'BASE PRODUITS'!$A:$I,9,0))</f>
        <v>10</v>
      </c>
      <c r="D33" s="14">
        <f ca="1">SUMIF('JOURNAL STOCKS'!$B$7:$E$39,'ETAT DES STOCKS'!A33,'JOURNAL STOCKS'!$D$7:$D$39)</f>
        <v>0</v>
      </c>
      <c r="E33" s="14">
        <f ca="1">SUMIF('JOURNAL STOCKS'!$B$7:$E$39,'ETAT DES STOCKS'!A33,'JOURNAL STOCKS'!$E$7:$E$39)</f>
        <v>3</v>
      </c>
      <c r="F33" s="117">
        <f ca="1">SUMIF('JOURNAL STOCKS'!$B$7:$E$39,'ETAT DES STOCKS'!A33,'JOURNAL STOCKS'!$F$7:$F$39)</f>
        <v>0</v>
      </c>
      <c r="G33" s="5">
        <f t="shared" ca="1" si="1"/>
        <v>7</v>
      </c>
      <c r="H33" s="145">
        <f ca="1">G33*'BASE PRODUITS'!E33</f>
        <v>78.89</v>
      </c>
      <c r="I33" s="146">
        <f ca="1">SUM('BASE PRODUITS'!F33*G33)</f>
        <v>91</v>
      </c>
      <c r="J33" s="108" t="str">
        <f>IF($A33=0,0,VLOOKUP($A33,'BASE PRODUITS'!$A:$I,8,0))</f>
        <v>Laisse</v>
      </c>
      <c r="K33" s="124">
        <v>1</v>
      </c>
    </row>
    <row r="34" spans="1:11" ht="16.5" thickBot="1" x14ac:dyDescent="0.3">
      <c r="A34" s="29">
        <f>'BASE PRODUITS'!A34</f>
        <v>100817</v>
      </c>
      <c r="B34" s="3" t="str">
        <f>Tableau1[[#This Row],[Description]]&amp;" " &amp;Tableau1[[#This Row],[Couleur]]&amp;" "&amp;Tableau1[[#This Row],[Taille]]</f>
        <v>Laisse avec Poignée  rouge 2000x20</v>
      </c>
      <c r="C34" s="13">
        <f>IF($A34=0,0,VLOOKUP($A34,'BASE PRODUITS'!$A:$I,9,0))</f>
        <v>1</v>
      </c>
      <c r="D34" s="14">
        <f ca="1">SUMIF('JOURNAL STOCKS'!$B$7:$E$39,'ETAT DES STOCKS'!A34,'JOURNAL STOCKS'!$D$7:$D$39)</f>
        <v>0</v>
      </c>
      <c r="E34" s="14">
        <f ca="1">SUMIF('JOURNAL STOCKS'!$B$7:$E$39,'ETAT DES STOCKS'!A34,'JOURNAL STOCKS'!$E$7:$E$39)</f>
        <v>0</v>
      </c>
      <c r="F34" s="117">
        <f ca="1">SUMIF('JOURNAL STOCKS'!$B$7:$E$39,'ETAT DES STOCKS'!A34,'JOURNAL STOCKS'!$F$7:$F$39)</f>
        <v>0</v>
      </c>
      <c r="G34" s="5">
        <f t="shared" ca="1" si="1"/>
        <v>1</v>
      </c>
      <c r="H34" s="145">
        <f ca="1">G34*'BASE PRODUITS'!E34</f>
        <v>7.46</v>
      </c>
      <c r="I34" s="146">
        <f ca="1">SUM('BASE PRODUITS'!F34*G34)</f>
        <v>8</v>
      </c>
      <c r="J34" s="108" t="str">
        <f>IF($A34=0,0,VLOOKUP($A34,'BASE PRODUITS'!$A:$I,8,0))</f>
        <v>Laisse</v>
      </c>
      <c r="K34" s="124">
        <v>1</v>
      </c>
    </row>
    <row r="35" spans="1:11" ht="16.5" thickBot="1" x14ac:dyDescent="0.3">
      <c r="A35" s="29">
        <f>'BASE PRODUITS'!A35</f>
        <v>100819</v>
      </c>
      <c r="B35" s="3" t="str">
        <f>Tableau1[[#This Row],[Description]]&amp;" " &amp;Tableau1[[#This Row],[Couleur]]&amp;" "&amp;Tableau1[[#This Row],[Taille]]</f>
        <v>Multiposition Soft Gomme Rouge 2000x20</v>
      </c>
      <c r="C35" s="13">
        <f>IF($A35=0,0,VLOOKUP($A35,'BASE PRODUITS'!$A:$I,9,0))</f>
        <v>8</v>
      </c>
      <c r="D35" s="14">
        <f ca="1">SUMIF('JOURNAL STOCKS'!$B$7:$E$39,'ETAT DES STOCKS'!A35,'JOURNAL STOCKS'!$D$7:$D$39)</f>
        <v>0</v>
      </c>
      <c r="E35" s="14">
        <f ca="1">SUMIF('JOURNAL STOCKS'!$B$7:$E$39,'ETAT DES STOCKS'!A35,'JOURNAL STOCKS'!$E$7:$E$39)</f>
        <v>3</v>
      </c>
      <c r="F35" s="117">
        <f ca="1">SUMIF('JOURNAL STOCKS'!$B$7:$E$39,'ETAT DES STOCKS'!A35,'JOURNAL STOCKS'!$F$7:$F$39)</f>
        <v>0</v>
      </c>
      <c r="G35" s="5">
        <f t="shared" ca="1" si="1"/>
        <v>5</v>
      </c>
      <c r="H35" s="145">
        <f ca="1">G35*'BASE PRODUITS'!E35</f>
        <v>56.449999999999996</v>
      </c>
      <c r="I35" s="146">
        <f ca="1">SUM('BASE PRODUITS'!F35*G35)</f>
        <v>65</v>
      </c>
      <c r="J35" s="108" t="str">
        <f>IF($A35=0,0,VLOOKUP($A35,'BASE PRODUITS'!$A:$I,8,0))</f>
        <v>Laisse</v>
      </c>
      <c r="K35" s="124">
        <v>1</v>
      </c>
    </row>
    <row r="36" spans="1:11" ht="16.5" thickBot="1" x14ac:dyDescent="0.3">
      <c r="A36" s="29">
        <f>'BASE PRODUITS'!A36</f>
        <v>100840</v>
      </c>
      <c r="B36" s="3" t="str">
        <f>Tableau1[[#This Row],[Description]]&amp;" " &amp;Tableau1[[#This Row],[Couleur]]&amp;" "&amp;Tableau1[[#This Row],[Taille]]</f>
        <v>Multiposition Gomme Rose 2000x20</v>
      </c>
      <c r="C36" s="13">
        <f>IF($A36=0,0,VLOOKUP($A36,'BASE PRODUITS'!$A:$I,9,0))</f>
        <v>1</v>
      </c>
      <c r="D36" s="14">
        <f ca="1">SUMIF('JOURNAL STOCKS'!$B$7:$E$39,'ETAT DES STOCKS'!A36,'JOURNAL STOCKS'!$D$7:$D$39)</f>
        <v>0</v>
      </c>
      <c r="E36" s="14">
        <f ca="1">SUMIF('JOURNAL STOCKS'!$B$7:$E$39,'ETAT DES STOCKS'!A36,'JOURNAL STOCKS'!$E$7:$E$39)</f>
        <v>0</v>
      </c>
      <c r="F36" s="117">
        <f ca="1">SUMIF('JOURNAL STOCKS'!$B$7:$E$39,'ETAT DES STOCKS'!A36,'JOURNAL STOCKS'!$F$7:$F$39)</f>
        <v>0</v>
      </c>
      <c r="G36" s="5">
        <f t="shared" ca="1" si="1"/>
        <v>1</v>
      </c>
      <c r="H36" s="145">
        <f ca="1">G36*'BASE PRODUITS'!E36</f>
        <v>10.28</v>
      </c>
      <c r="I36" s="146">
        <f ca="1">SUM('BASE PRODUITS'!F36*G36)</f>
        <v>13</v>
      </c>
      <c r="J36" s="108" t="str">
        <f>IF($A36=0,0,VLOOKUP($A36,'BASE PRODUITS'!$A:$I,8,0))</f>
        <v>Laisse</v>
      </c>
      <c r="K36" s="124">
        <v>1</v>
      </c>
    </row>
    <row r="37" spans="1:11" ht="16.5" thickBot="1" x14ac:dyDescent="0.3">
      <c r="A37" s="29">
        <f>'BASE PRODUITS'!A37</f>
        <v>100859</v>
      </c>
      <c r="B37" s="3" t="str">
        <f>Tableau1[[#This Row],[Description]]&amp;" " &amp;Tableau1[[#This Row],[Couleur]]&amp;" "&amp;Tableau1[[#This Row],[Taille]]</f>
        <v>Multiposition Gomme Vert 2000x14</v>
      </c>
      <c r="C37" s="13">
        <f>IF($A37=0,0,VLOOKUP($A37,'BASE PRODUITS'!$A:$I,9,0))</f>
        <v>1</v>
      </c>
      <c r="D37" s="14">
        <f ca="1">SUMIF('JOURNAL STOCKS'!$B$7:$E$39,'ETAT DES STOCKS'!A37,'JOURNAL STOCKS'!$D$7:$D$39)</f>
        <v>0</v>
      </c>
      <c r="E37" s="14">
        <f ca="1">SUMIF('JOURNAL STOCKS'!$B$7:$E$39,'ETAT DES STOCKS'!A37,'JOURNAL STOCKS'!$E$7:$E$39)</f>
        <v>0</v>
      </c>
      <c r="F37" s="117">
        <f ca="1">SUMIF('JOURNAL STOCKS'!$B$7:$E$39,'ETAT DES STOCKS'!A37,'JOURNAL STOCKS'!$F$7:$F$39)</f>
        <v>0</v>
      </c>
      <c r="G37" s="5">
        <f t="shared" ca="1" si="1"/>
        <v>1</v>
      </c>
      <c r="H37" s="145">
        <f ca="1">G37*'BASE PRODUITS'!E37</f>
        <v>9.61</v>
      </c>
      <c r="I37" s="146">
        <f ca="1">SUM('BASE PRODUITS'!F37*G37)</f>
        <v>12</v>
      </c>
      <c r="J37" s="108" t="str">
        <f>IF($A37=0,0,VLOOKUP($A37,'BASE PRODUITS'!$A:$I,8,0))</f>
        <v>Laisse</v>
      </c>
      <c r="K37" s="124">
        <v>1</v>
      </c>
    </row>
    <row r="38" spans="1:11" ht="16.5" thickBot="1" x14ac:dyDescent="0.3">
      <c r="A38" s="29">
        <f>'BASE PRODUITS'!A38</f>
        <v>100860</v>
      </c>
      <c r="B38" s="3" t="str">
        <f>Tableau1[[#This Row],[Description]]&amp;" " &amp;Tableau1[[#This Row],[Couleur]]&amp;" "&amp;Tableau1[[#This Row],[Taille]]</f>
        <v>Multiposition Gomme Vert 2000x20</v>
      </c>
      <c r="C38" s="13">
        <f>IF($A38=0,0,VLOOKUP($A38,'BASE PRODUITS'!$A:$I,9,0))</f>
        <v>1</v>
      </c>
      <c r="D38" s="14">
        <f ca="1">SUMIF('JOURNAL STOCKS'!$B$7:$E$39,'ETAT DES STOCKS'!A38,'JOURNAL STOCKS'!$D$7:$D$39)</f>
        <v>0</v>
      </c>
      <c r="E38" s="14">
        <f ca="1">SUMIF('JOURNAL STOCKS'!$B$7:$E$39,'ETAT DES STOCKS'!A38,'JOURNAL STOCKS'!$E$7:$E$39)</f>
        <v>1</v>
      </c>
      <c r="F38" s="117">
        <f ca="1">SUMIF('JOURNAL STOCKS'!$B$7:$E$39,'ETAT DES STOCKS'!A38,'JOURNAL STOCKS'!$F$7:$F$39)</f>
        <v>0</v>
      </c>
      <c r="G38" s="5">
        <f t="shared" ref="G38:G69" ca="1" si="2">C38+D38-E38-F38</f>
        <v>0</v>
      </c>
      <c r="H38" s="145">
        <f ca="1">G38*'BASE PRODUITS'!E38</f>
        <v>0</v>
      </c>
      <c r="I38" s="146">
        <f ca="1">SUM('BASE PRODUITS'!F38*G38)</f>
        <v>0</v>
      </c>
      <c r="J38" s="108" t="str">
        <f>IF($A38=0,0,VLOOKUP($A38,'BASE PRODUITS'!$A:$I,8,0))</f>
        <v>Laisse</v>
      </c>
      <c r="K38" s="124">
        <v>1</v>
      </c>
    </row>
    <row r="39" spans="1:11" ht="16.5" thickBot="1" x14ac:dyDescent="0.3">
      <c r="A39" s="29">
        <f>'BASE PRODUITS'!A39</f>
        <v>100870</v>
      </c>
      <c r="B39" s="3" t="str">
        <f>Tableau1[[#This Row],[Description]]&amp;" " &amp;Tableau1[[#This Row],[Couleur]]&amp;" "&amp;Tableau1[[#This Row],[Taille]]</f>
        <v>Courte Gomme Bleu 400x20</v>
      </c>
      <c r="C39" s="13">
        <f>IF($A39=0,0,VLOOKUP($A39,'BASE PRODUITS'!$A:$I,9,0))</f>
        <v>1</v>
      </c>
      <c r="D39" s="14">
        <f ca="1">SUMIF('JOURNAL STOCKS'!$B$7:$E$39,'ETAT DES STOCKS'!A39,'JOURNAL STOCKS'!$D$7:$D$39)</f>
        <v>0</v>
      </c>
      <c r="E39" s="14">
        <f ca="1">SUMIF('JOURNAL STOCKS'!$B$7:$E$39,'ETAT DES STOCKS'!A39,'JOURNAL STOCKS'!$E$7:$E$39)</f>
        <v>0</v>
      </c>
      <c r="F39" s="117">
        <f ca="1">SUMIF('JOURNAL STOCKS'!$B$7:$E$39,'ETAT DES STOCKS'!A39,'JOURNAL STOCKS'!$F$7:$F$39)</f>
        <v>0</v>
      </c>
      <c r="G39" s="5">
        <f t="shared" ca="1" si="2"/>
        <v>1</v>
      </c>
      <c r="H39" s="145">
        <f ca="1">G39*'BASE PRODUITS'!E39</f>
        <v>3.11</v>
      </c>
      <c r="I39" s="146">
        <f ca="1">SUM('BASE PRODUITS'!F39*G39)</f>
        <v>3.5</v>
      </c>
      <c r="J39" s="108" t="str">
        <f>IF($A39=0,0,VLOOKUP($A39,'BASE PRODUITS'!$A:$I,8,0))</f>
        <v>Laisse</v>
      </c>
      <c r="K39" s="124">
        <v>1</v>
      </c>
    </row>
    <row r="40" spans="1:11" ht="16.5" thickBot="1" x14ac:dyDescent="0.3">
      <c r="A40" s="29">
        <f>'BASE PRODUITS'!A40</f>
        <v>100879</v>
      </c>
      <c r="B40" s="3" t="str">
        <f>Tableau1[[#This Row],[Description]]&amp;" " &amp;Tableau1[[#This Row],[Couleur]]&amp;" "&amp;Tableau1[[#This Row],[Taille]]</f>
        <v>Multiposition Gomme Bleu 2000x14</v>
      </c>
      <c r="C40" s="13">
        <f>IF($A40=0,0,VLOOKUP($A40,'BASE PRODUITS'!$A:$I,9,0))</f>
        <v>1</v>
      </c>
      <c r="D40" s="14">
        <f ca="1">SUMIF('JOURNAL STOCKS'!$B$7:$E$39,'ETAT DES STOCKS'!A40,'JOURNAL STOCKS'!$D$7:$D$39)</f>
        <v>0</v>
      </c>
      <c r="E40" s="14">
        <f ca="1">SUMIF('JOURNAL STOCKS'!$B$7:$E$39,'ETAT DES STOCKS'!A40,'JOURNAL STOCKS'!$E$7:$E$39)</f>
        <v>0</v>
      </c>
      <c r="F40" s="117">
        <f ca="1">SUMIF('JOURNAL STOCKS'!$B$7:$E$39,'ETAT DES STOCKS'!A40,'JOURNAL STOCKS'!$F$7:$F$39)</f>
        <v>0</v>
      </c>
      <c r="G40" s="5">
        <f t="shared" ca="1" si="2"/>
        <v>1</v>
      </c>
      <c r="H40" s="145">
        <f ca="1">G40*'BASE PRODUITS'!E40</f>
        <v>9.61</v>
      </c>
      <c r="I40" s="146">
        <f ca="1">SUM('BASE PRODUITS'!F40*G40)</f>
        <v>12</v>
      </c>
      <c r="J40" s="108" t="str">
        <f>IF($A40=0,0,VLOOKUP($A40,'BASE PRODUITS'!$A:$I,8,0))</f>
        <v>Laisse</v>
      </c>
      <c r="K40" s="124">
        <v>1</v>
      </c>
    </row>
    <row r="41" spans="1:11" ht="16.5" thickBot="1" x14ac:dyDescent="0.3">
      <c r="A41" s="29">
        <f>'BASE PRODUITS'!A41</f>
        <v>100881</v>
      </c>
      <c r="B41" s="3" t="str">
        <f>Tableau1[[#This Row],[Description]]&amp;" " &amp;Tableau1[[#This Row],[Couleur]]&amp;" "&amp;Tableau1[[#This Row],[Taille]]</f>
        <v>Longe Color Gomme sans Poignée Bleu 3000x14</v>
      </c>
      <c r="C41" s="13">
        <f>IF($A41=0,0,VLOOKUP($A41,'BASE PRODUITS'!$A:$I,9,0))</f>
        <v>1</v>
      </c>
      <c r="D41" s="14">
        <f ca="1">SUMIF('JOURNAL STOCKS'!$B$7:$E$39,'ETAT DES STOCKS'!A41,'JOURNAL STOCKS'!$D$7:$D$39)</f>
        <v>0</v>
      </c>
      <c r="E41" s="14">
        <f ca="1">SUMIF('JOURNAL STOCKS'!$B$7:$E$39,'ETAT DES STOCKS'!A41,'JOURNAL STOCKS'!$E$7:$E$39)</f>
        <v>0</v>
      </c>
      <c r="F41" s="117">
        <f ca="1">SUMIF('JOURNAL STOCKS'!$B$7:$E$39,'ETAT DES STOCKS'!A41,'JOURNAL STOCKS'!$F$7:$F$39)</f>
        <v>0</v>
      </c>
      <c r="G41" s="5">
        <f t="shared" ca="1" si="2"/>
        <v>1</v>
      </c>
      <c r="H41" s="145">
        <f ca="1">G41*'BASE PRODUITS'!E41</f>
        <v>7.21</v>
      </c>
      <c r="I41" s="146">
        <f ca="1">SUM('BASE PRODUITS'!F41*G41)</f>
        <v>9</v>
      </c>
      <c r="J41" s="108" t="str">
        <f>IF($A41=0,0,VLOOKUP($A41,'BASE PRODUITS'!$A:$I,8,0))</f>
        <v>Laisse</v>
      </c>
      <c r="K41" s="124">
        <v>1</v>
      </c>
    </row>
    <row r="42" spans="1:11" ht="16.5" thickBot="1" x14ac:dyDescent="0.3">
      <c r="A42" s="29">
        <f>'BASE PRODUITS'!A42</f>
        <v>100900</v>
      </c>
      <c r="B42" s="3" t="str">
        <f>Tableau1[[#This Row],[Description]]&amp;" " &amp;Tableau1[[#This Row],[Couleur]]&amp;" "&amp;Tableau1[[#This Row],[Taille]]</f>
        <v>Multiposition Gomme Noir 2000x20</v>
      </c>
      <c r="C42" s="13">
        <f>IF($A42=0,0,VLOOKUP($A42,'BASE PRODUITS'!$A:$I,9,0))</f>
        <v>1</v>
      </c>
      <c r="D42" s="14">
        <f ca="1">SUMIF('JOURNAL STOCKS'!$B$7:$E$39,'ETAT DES STOCKS'!A42,'JOURNAL STOCKS'!$D$7:$D$39)</f>
        <v>0</v>
      </c>
      <c r="E42" s="14">
        <f ca="1">SUMIF('JOURNAL STOCKS'!$B$7:$E$39,'ETAT DES STOCKS'!A42,'JOURNAL STOCKS'!$E$7:$E$39)</f>
        <v>0</v>
      </c>
      <c r="F42" s="117">
        <f ca="1">SUMIF('JOURNAL STOCKS'!$B$7:$E$39,'ETAT DES STOCKS'!A42,'JOURNAL STOCKS'!$F$7:$F$39)</f>
        <v>0</v>
      </c>
      <c r="G42" s="5">
        <f t="shared" ca="1" si="2"/>
        <v>1</v>
      </c>
      <c r="H42" s="145">
        <f ca="1">G42*'BASE PRODUITS'!E42</f>
        <v>10.01</v>
      </c>
      <c r="I42" s="146">
        <f ca="1">SUM('BASE PRODUITS'!F42*G42)</f>
        <v>13</v>
      </c>
      <c r="J42" s="108" t="str">
        <f>IF($A42=0,0,VLOOKUP($A42,'BASE PRODUITS'!$A:$I,8,0))</f>
        <v>Laisse</v>
      </c>
      <c r="K42" s="124">
        <v>1</v>
      </c>
    </row>
    <row r="43" spans="1:11" ht="16.5" thickBot="1" x14ac:dyDescent="0.3">
      <c r="A43" s="29">
        <f>'BASE PRODUITS'!A43</f>
        <v>140063</v>
      </c>
      <c r="B43" s="3" t="str">
        <f>Tableau1[[#This Row],[Description]]&amp;" " &amp;Tableau1[[#This Row],[Couleur]]&amp;" "&amp;Tableau1[[#This Row],[Taille]]</f>
        <v>Longe de Dressage Coton Blanc\Bleu 5000x10</v>
      </c>
      <c r="C43" s="13">
        <f>IF($A43=0,0,VLOOKUP($A43,'BASE PRODUITS'!$A:$I,9,0))</f>
        <v>1</v>
      </c>
      <c r="D43" s="14">
        <f ca="1">SUMIF('JOURNAL STOCKS'!$B$7:$E$39,'ETAT DES STOCKS'!A43,'JOURNAL STOCKS'!$D$7:$D$39)</f>
        <v>0</v>
      </c>
      <c r="E43" s="14">
        <f ca="1">SUMIF('JOURNAL STOCKS'!$B$7:$E$39,'ETAT DES STOCKS'!A43,'JOURNAL STOCKS'!$E$7:$E$39)</f>
        <v>0</v>
      </c>
      <c r="F43" s="117">
        <f ca="1">SUMIF('JOURNAL STOCKS'!$B$7:$E$39,'ETAT DES STOCKS'!A43,'JOURNAL STOCKS'!$F$7:$F$39)</f>
        <v>0</v>
      </c>
      <c r="G43" s="5">
        <f t="shared" ca="1" si="2"/>
        <v>1</v>
      </c>
      <c r="H43" s="145">
        <f ca="1">G43*'BASE PRODUITS'!E43</f>
        <v>15.43</v>
      </c>
      <c r="I43" s="146">
        <f ca="1">SUM('BASE PRODUITS'!F43*G43)</f>
        <v>17</v>
      </c>
      <c r="J43" s="108" t="str">
        <f>IF($A43=0,0,VLOOKUP($A43,'BASE PRODUITS'!$A:$I,8,0))</f>
        <v>Laisse</v>
      </c>
      <c r="K43" s="124">
        <v>1</v>
      </c>
    </row>
    <row r="44" spans="1:11" ht="16.5" thickBot="1" x14ac:dyDescent="0.3">
      <c r="A44" s="29">
        <f>'BASE PRODUITS'!A44</f>
        <v>140064</v>
      </c>
      <c r="B44" s="3" t="str">
        <f>Tableau1[[#This Row],[Description]]&amp;" " &amp;Tableau1[[#This Row],[Couleur]]&amp;" "&amp;Tableau1[[#This Row],[Taille]]</f>
        <v>Longe de Dressage Coton Blanc\Bleu 10000x10</v>
      </c>
      <c r="C44" s="13">
        <f>IF($A44=0,0,VLOOKUP($A44,'BASE PRODUITS'!$A:$I,9,0))</f>
        <v>1</v>
      </c>
      <c r="D44" s="14">
        <f ca="1">SUMIF('JOURNAL STOCKS'!$B$7:$E$39,'ETAT DES STOCKS'!A44,'JOURNAL STOCKS'!$D$7:$D$39)</f>
        <v>0</v>
      </c>
      <c r="E44" s="14">
        <f ca="1">SUMIF('JOURNAL STOCKS'!$B$7:$E$39,'ETAT DES STOCKS'!A44,'JOURNAL STOCKS'!$E$7:$E$39)</f>
        <v>0</v>
      </c>
      <c r="F44" s="117">
        <f ca="1">SUMIF('JOURNAL STOCKS'!$B$7:$E$39,'ETAT DES STOCKS'!A44,'JOURNAL STOCKS'!$F$7:$F$39)</f>
        <v>0</v>
      </c>
      <c r="G44" s="5">
        <f t="shared" ca="1" si="2"/>
        <v>1</v>
      </c>
      <c r="H44" s="145">
        <f ca="1">G44*'BASE PRODUITS'!E44</f>
        <v>26.68</v>
      </c>
      <c r="I44" s="146">
        <f ca="1">SUM('BASE PRODUITS'!F44*G44)</f>
        <v>28</v>
      </c>
      <c r="J44" s="108" t="str">
        <f>IF($A44=0,0,VLOOKUP($A44,'BASE PRODUITS'!$A:$I,8,0))</f>
        <v>Laisse</v>
      </c>
      <c r="K44" s="124">
        <v>1</v>
      </c>
    </row>
    <row r="45" spans="1:11" ht="16.5" thickBot="1" x14ac:dyDescent="0.3">
      <c r="A45" s="29">
        <f>'BASE PRODUITS'!A45</f>
        <v>162976</v>
      </c>
      <c r="B45" s="3" t="str">
        <f>Tableau1[[#This Row],[Description]]&amp;" " &amp;Tableau1[[#This Row],[Couleur]]&amp;" "&amp;Tableau1[[#This Row],[Taille]]</f>
        <v>Laisse Lasso Biothane  Noir 1500x12</v>
      </c>
      <c r="C45" s="13">
        <f>IF($A45=0,0,VLOOKUP($A45,'BASE PRODUITS'!$A:$I,9,0))</f>
        <v>1</v>
      </c>
      <c r="D45" s="14">
        <f ca="1">SUMIF('JOURNAL STOCKS'!$B$7:$E$39,'ETAT DES STOCKS'!A45,'JOURNAL STOCKS'!$D$7:$D$39)</f>
        <v>0</v>
      </c>
      <c r="E45" s="14">
        <f ca="1">SUMIF('JOURNAL STOCKS'!$B$7:$E$39,'ETAT DES STOCKS'!A45,'JOURNAL STOCKS'!$E$7:$E$39)</f>
        <v>0</v>
      </c>
      <c r="F45" s="117">
        <f ca="1">SUMIF('JOURNAL STOCKS'!$B$7:$E$39,'ETAT DES STOCKS'!A45,'JOURNAL STOCKS'!$F$7:$F$39)</f>
        <v>0</v>
      </c>
      <c r="G45" s="5">
        <f t="shared" ca="1" si="2"/>
        <v>1</v>
      </c>
      <c r="H45" s="145">
        <f ca="1">G45*'BASE PRODUITS'!E45</f>
        <v>9.76</v>
      </c>
      <c r="I45" s="146">
        <f ca="1">SUM('BASE PRODUITS'!F45*G45)</f>
        <v>11</v>
      </c>
      <c r="J45" s="108" t="str">
        <f>IF($A45=0,0,VLOOKUP($A45,'BASE PRODUITS'!$A:$I,8,0))</f>
        <v>Laisse</v>
      </c>
      <c r="K45" s="124">
        <v>1</v>
      </c>
    </row>
    <row r="46" spans="1:11" ht="16.5" thickBot="1" x14ac:dyDescent="0.3">
      <c r="A46" s="29">
        <f>'BASE PRODUITS'!A46</f>
        <v>162982</v>
      </c>
      <c r="B46" s="3" t="str">
        <f>Tableau1[[#This Row],[Description]]&amp;" " &amp;Tableau1[[#This Row],[Couleur]]&amp;" "&amp;Tableau1[[#This Row],[Taille]]</f>
        <v>Laisse Biothane Noir 2000x19</v>
      </c>
      <c r="C46" s="13">
        <f>IF($A46=0,0,VLOOKUP($A46,'BASE PRODUITS'!$A:$I,9,0))</f>
        <v>1</v>
      </c>
      <c r="D46" s="14">
        <f ca="1">SUMIF('JOURNAL STOCKS'!$B$7:$E$39,'ETAT DES STOCKS'!A46,'JOURNAL STOCKS'!$D$7:$D$39)</f>
        <v>0</v>
      </c>
      <c r="E46" s="14">
        <f ca="1">SUMIF('JOURNAL STOCKS'!$B$7:$E$39,'ETAT DES STOCKS'!A46,'JOURNAL STOCKS'!$E$7:$E$39)</f>
        <v>0</v>
      </c>
      <c r="F46" s="117">
        <f ca="1">SUMIF('JOURNAL STOCKS'!$B$7:$E$39,'ETAT DES STOCKS'!A46,'JOURNAL STOCKS'!$F$7:$F$39)</f>
        <v>0</v>
      </c>
      <c r="G46" s="5">
        <f t="shared" ca="1" si="2"/>
        <v>1</v>
      </c>
      <c r="H46" s="145">
        <f ca="1">G46*'BASE PRODUITS'!E46</f>
        <v>16.14</v>
      </c>
      <c r="I46" s="146">
        <f ca="1">SUM('BASE PRODUITS'!F46*G46)</f>
        <v>17.5</v>
      </c>
      <c r="J46" s="108" t="str">
        <f>IF($A46=0,0,VLOOKUP($A46,'BASE PRODUITS'!$A:$I,8,0))</f>
        <v>Laisse</v>
      </c>
      <c r="K46" s="124">
        <v>1</v>
      </c>
    </row>
    <row r="47" spans="1:11" ht="16.5" thickBot="1" x14ac:dyDescent="0.3">
      <c r="A47" s="29">
        <f>'BASE PRODUITS'!A48</f>
        <v>163001</v>
      </c>
      <c r="B47" s="3" t="str">
        <f>Tableau1[[#This Row],[Description]]&amp;" " &amp;Tableau1[[#This Row],[Couleur]]&amp;" "&amp;Tableau1[[#This Row],[Taille]]</f>
        <v>Multiposition Biothane Noir 2000x19</v>
      </c>
      <c r="C47" s="13">
        <f>IF($A47=0,0,VLOOKUP($A47,'BASE PRODUITS'!$A:$I,9,0))</f>
        <v>1</v>
      </c>
      <c r="D47" s="14">
        <f ca="1">SUMIF('JOURNAL STOCKS'!$B$7:$E$39,'ETAT DES STOCKS'!A48,'JOURNAL STOCKS'!$D$7:$D$39)</f>
        <v>0</v>
      </c>
      <c r="E47" s="14">
        <f ca="1">SUMIF('JOURNAL STOCKS'!$B$7:$E$39,'ETAT DES STOCKS'!A48,'JOURNAL STOCKS'!$E$7:$E$39)</f>
        <v>1</v>
      </c>
      <c r="F47" s="117">
        <f ca="1">SUMIF('JOURNAL STOCKS'!$B$7:$E$39,'ETAT DES STOCKS'!A48,'JOURNAL STOCKS'!$F$7:$F$39)</f>
        <v>0</v>
      </c>
      <c r="G47" s="5">
        <f t="shared" ca="1" si="2"/>
        <v>0</v>
      </c>
      <c r="H47" s="145">
        <f ca="1">G47*'BASE PRODUITS'!E48</f>
        <v>0</v>
      </c>
      <c r="I47" s="146">
        <f ca="1">SUM('BASE PRODUITS'!F48*G47)</f>
        <v>0</v>
      </c>
      <c r="J47" s="108" t="str">
        <f>IF($A47=0,0,VLOOKUP($A47,'BASE PRODUITS'!$A:$I,8,0))</f>
        <v>Laisse</v>
      </c>
      <c r="K47" s="124">
        <v>1</v>
      </c>
    </row>
    <row r="48" spans="1:11" ht="16.5" thickBot="1" x14ac:dyDescent="0.3">
      <c r="A48" s="29">
        <f>'BASE PRODUITS'!A47</f>
        <v>162987</v>
      </c>
      <c r="B48" s="3" t="str">
        <f>Tableau1[[#This Row],[Description]]&amp;" " &amp;Tableau1[[#This Row],[Couleur]]&amp;" "&amp;Tableau1[[#This Row],[Taille]]</f>
        <v>Laisse Biothane Fluo Orange 1500x16</v>
      </c>
      <c r="C48" s="13">
        <f>IF($A48=0,0,VLOOKUP($A48,'BASE PRODUITS'!$A:$I,9,0))</f>
        <v>3</v>
      </c>
      <c r="D48" s="14">
        <f ca="1">SUMIF('JOURNAL STOCKS'!$B$7:$E$39,'ETAT DES STOCKS'!A47,'JOURNAL STOCKS'!$D$7:$D$39)</f>
        <v>0</v>
      </c>
      <c r="E48" s="14">
        <f ca="1">SUMIF('JOURNAL STOCKS'!$B$7:$E$39,'ETAT DES STOCKS'!A47,'JOURNAL STOCKS'!$E$7:$E$39)</f>
        <v>0</v>
      </c>
      <c r="F48" s="117">
        <f ca="1">SUMIF('JOURNAL STOCKS'!$B$7:$E$39,'ETAT DES STOCKS'!A47,'JOURNAL STOCKS'!$F$7:$F$39)</f>
        <v>0</v>
      </c>
      <c r="G48" s="5">
        <f t="shared" ca="1" si="2"/>
        <v>3</v>
      </c>
      <c r="H48" s="145">
        <f ca="1">G48*'BASE PRODUITS'!E47</f>
        <v>74.489999999999995</v>
      </c>
      <c r="I48" s="146">
        <f ca="1">SUM('BASE PRODUITS'!F47*G48)</f>
        <v>75</v>
      </c>
      <c r="J48" s="108" t="str">
        <f>IF($A48=0,0,VLOOKUP($A48,'BASE PRODUITS'!$A:$I,8,0))</f>
        <v>Laisse</v>
      </c>
      <c r="K48" s="124">
        <v>1</v>
      </c>
    </row>
    <row r="49" spans="1:11" ht="16.5" thickBot="1" x14ac:dyDescent="0.3">
      <c r="A49" s="29">
        <f>'BASE PRODUITS'!A49</f>
        <v>190079</v>
      </c>
      <c r="B49" s="3" t="str">
        <f>Tableau1[[#This Row],[Description]]&amp;" " &amp;Tableau1[[#This Row],[Couleur]]&amp;" "&amp;Tableau1[[#This Row],[Taille]]</f>
        <v>Harnais Halti Noir M</v>
      </c>
      <c r="C49" s="13">
        <f>IF($A49=0,0,VLOOKUP($A49,'BASE PRODUITS'!$A:$I,9,0))</f>
        <v>1</v>
      </c>
      <c r="D49" s="14">
        <f ca="1">SUMIF('JOURNAL STOCKS'!$B$7:$E$39,'ETAT DES STOCKS'!A49,'JOURNAL STOCKS'!$D$7:$D$39)</f>
        <v>0</v>
      </c>
      <c r="E49" s="14">
        <f ca="1">SUMIF('JOURNAL STOCKS'!$B$7:$E$39,'ETAT DES STOCKS'!A49,'JOURNAL STOCKS'!$E$7:$E$39)</f>
        <v>1</v>
      </c>
      <c r="F49" s="117">
        <f ca="1">SUMIF('JOURNAL STOCKS'!$B$7:$E$39,'ETAT DES STOCKS'!A49,'JOURNAL STOCKS'!$F$7:$F$39)</f>
        <v>0</v>
      </c>
      <c r="G49" s="5">
        <f t="shared" ca="1" si="2"/>
        <v>0</v>
      </c>
      <c r="H49" s="145">
        <f ca="1">G49*'BASE PRODUITS'!E49</f>
        <v>0</v>
      </c>
      <c r="I49" s="146">
        <f ca="1">SUM('BASE PRODUITS'!F49*G49)</f>
        <v>0</v>
      </c>
      <c r="J49" s="108" t="str">
        <f>IF($A49=0,0,VLOOKUP($A49,'BASE PRODUITS'!$A:$I,8,0))</f>
        <v>Collier</v>
      </c>
      <c r="K49" s="124">
        <v>1</v>
      </c>
    </row>
    <row r="50" spans="1:11" ht="16.5" thickBot="1" x14ac:dyDescent="0.3">
      <c r="A50" s="29">
        <f>'BASE PRODUITS'!A50</f>
        <v>190080</v>
      </c>
      <c r="B50" s="3" t="str">
        <f>Tableau1[[#This Row],[Description]]&amp;" " &amp;Tableau1[[#This Row],[Couleur]]&amp;" "&amp;Tableau1[[#This Row],[Taille]]</f>
        <v>Harnais Halti Noir L</v>
      </c>
      <c r="C50" s="13">
        <f>IF($A50=0,0,VLOOKUP($A50,'BASE PRODUITS'!$A:$I,9,0))</f>
        <v>1</v>
      </c>
      <c r="D50" s="14">
        <f ca="1">SUMIF('JOURNAL STOCKS'!$B$7:$E$39,'ETAT DES STOCKS'!A50,'JOURNAL STOCKS'!$D$7:$D$39)</f>
        <v>0</v>
      </c>
      <c r="E50" s="14">
        <f ca="1">SUMIF('JOURNAL STOCKS'!$B$7:$E$39,'ETAT DES STOCKS'!A50,'JOURNAL STOCKS'!$E$7:$E$39)</f>
        <v>0</v>
      </c>
      <c r="F50" s="117">
        <f ca="1">SUMIF('JOURNAL STOCKS'!$B$7:$E$39,'ETAT DES STOCKS'!A50,'JOURNAL STOCKS'!$F$7:$F$39)</f>
        <v>0</v>
      </c>
      <c r="G50" s="5">
        <f t="shared" ca="1" si="2"/>
        <v>1</v>
      </c>
      <c r="H50" s="145">
        <f ca="1">G50*'BASE PRODUITS'!E50</f>
        <v>21</v>
      </c>
      <c r="I50" s="146">
        <f ca="1">SUM('BASE PRODUITS'!F50*G50)</f>
        <v>22</v>
      </c>
      <c r="J50" s="108" t="str">
        <f>IF($A50=0,0,VLOOKUP($A50,'BASE PRODUITS'!$A:$I,8,0))</f>
        <v>Collier</v>
      </c>
      <c r="K50" s="124">
        <v>1</v>
      </c>
    </row>
    <row r="51" spans="1:11" ht="16.5" thickBot="1" x14ac:dyDescent="0.3">
      <c r="A51" s="29">
        <f>'BASE PRODUITS'!A51</f>
        <v>200104</v>
      </c>
      <c r="B51" s="3" t="str">
        <f>Tableau1[[#This Row],[Description]]&amp;" " &amp;Tableau1[[#This Row],[Couleur]]&amp;" "&amp;Tableau1[[#This Row],[Taille]]</f>
        <v>Muselière Police Maron T4</v>
      </c>
      <c r="C51" s="13">
        <f>IF($A51=0,0,VLOOKUP($A51,'BASE PRODUITS'!$A:$I,9,0))</f>
        <v>1</v>
      </c>
      <c r="D51" s="14">
        <f ca="1">SUMIF('JOURNAL STOCKS'!$B$7:$E$39,'ETAT DES STOCKS'!A51,'JOURNAL STOCKS'!$D$7:$D$39)</f>
        <v>0</v>
      </c>
      <c r="E51" s="14">
        <f ca="1">SUMIF('JOURNAL STOCKS'!$B$7:$E$39,'ETAT DES STOCKS'!A51,'JOURNAL STOCKS'!$E$7:$E$39)</f>
        <v>0</v>
      </c>
      <c r="F51" s="117">
        <f ca="1">SUMIF('JOURNAL STOCKS'!$B$7:$E$39,'ETAT DES STOCKS'!A51,'JOURNAL STOCKS'!$F$7:$F$39)</f>
        <v>0</v>
      </c>
      <c r="G51" s="5">
        <f t="shared" ca="1" si="2"/>
        <v>1</v>
      </c>
      <c r="H51" s="145">
        <f ca="1">G51*'BASE PRODUITS'!E51</f>
        <v>13.33</v>
      </c>
      <c r="I51" s="146">
        <f ca="1">SUM('BASE PRODUITS'!F51*G51)</f>
        <v>19</v>
      </c>
      <c r="J51" s="108" t="str">
        <f>IF($A51=0,0,VLOOKUP($A51,'BASE PRODUITS'!$A:$I,8,0))</f>
        <v>Muselière</v>
      </c>
      <c r="K51" s="124">
        <v>1</v>
      </c>
    </row>
    <row r="52" spans="1:11" ht="16.5" thickBot="1" x14ac:dyDescent="0.3">
      <c r="A52" s="29">
        <f>'BASE PRODUITS'!A52</f>
        <v>201001</v>
      </c>
      <c r="B52" s="3" t="str">
        <f>Tableau1[[#This Row],[Description]]&amp;" " &amp;Tableau1[[#This Row],[Couleur]]&amp;" "&amp;Tableau1[[#This Row],[Taille]]</f>
        <v>Muselière Plastique Noir M14 L4</v>
      </c>
      <c r="C52" s="13">
        <f>IF($A52=0,0,VLOOKUP($A52,'BASE PRODUITS'!$A:$I,9,0))</f>
        <v>1</v>
      </c>
      <c r="D52" s="14">
        <f ca="1">SUMIF('JOURNAL STOCKS'!$B$7:$E$39,'ETAT DES STOCKS'!A52,'JOURNAL STOCKS'!$D$7:$D$39)</f>
        <v>0</v>
      </c>
      <c r="E52" s="14">
        <f ca="1">SUMIF('JOURNAL STOCKS'!$B$7:$E$39,'ETAT DES STOCKS'!A52,'JOURNAL STOCKS'!$E$7:$E$39)</f>
        <v>0</v>
      </c>
      <c r="F52" s="117">
        <f ca="1">SUMIF('JOURNAL STOCKS'!$B$7:$E$39,'ETAT DES STOCKS'!A52,'JOURNAL STOCKS'!$F$7:$F$39)</f>
        <v>0</v>
      </c>
      <c r="G52" s="5">
        <f t="shared" ca="1" si="2"/>
        <v>1</v>
      </c>
      <c r="H52" s="145">
        <f ca="1">G52*'BASE PRODUITS'!E52</f>
        <v>4.33</v>
      </c>
      <c r="I52" s="146">
        <f ca="1">SUM('BASE PRODUITS'!F52*G52)</f>
        <v>5</v>
      </c>
      <c r="J52" s="108" t="str">
        <f>IF($A52=0,0,VLOOKUP($A52,'BASE PRODUITS'!$A:$I,8,0))</f>
        <v>Muselière</v>
      </c>
      <c r="K52" s="124">
        <v>1</v>
      </c>
    </row>
    <row r="53" spans="1:11" ht="16.5" thickBot="1" x14ac:dyDescent="0.3">
      <c r="A53" s="29">
        <f>'BASE PRODUITS'!A53</f>
        <v>201002</v>
      </c>
      <c r="B53" s="3" t="str">
        <f>Tableau1[[#This Row],[Description]]&amp;" " &amp;Tableau1[[#This Row],[Couleur]]&amp;" "&amp;Tableau1[[#This Row],[Taille]]</f>
        <v>Muselière Plastique Noir M15 L5</v>
      </c>
      <c r="C53" s="13">
        <f>IF($A53=0,0,VLOOKUP($A53,'BASE PRODUITS'!$A:$I,9,0))</f>
        <v>1</v>
      </c>
      <c r="D53" s="14">
        <f ca="1">SUMIF('JOURNAL STOCKS'!$B$7:$E$39,'ETAT DES STOCKS'!A53,'JOURNAL STOCKS'!$D$7:$D$39)</f>
        <v>0</v>
      </c>
      <c r="E53" s="14">
        <f ca="1">SUMIF('JOURNAL STOCKS'!$B$7:$E$39,'ETAT DES STOCKS'!A53,'JOURNAL STOCKS'!$E$7:$E$39)</f>
        <v>0</v>
      </c>
      <c r="F53" s="117">
        <f ca="1">SUMIF('JOURNAL STOCKS'!$B$7:$E$39,'ETAT DES STOCKS'!A53,'JOURNAL STOCKS'!$F$7:$F$39)</f>
        <v>0</v>
      </c>
      <c r="G53" s="5">
        <f t="shared" ca="1" si="2"/>
        <v>1</v>
      </c>
      <c r="H53" s="145">
        <f ca="1">G53*'BASE PRODUITS'!E53</f>
        <v>4.6900000000000004</v>
      </c>
      <c r="I53" s="146">
        <f ca="1">SUM('BASE PRODUITS'!F53*G53)</f>
        <v>6</v>
      </c>
      <c r="J53" s="108" t="str">
        <f>IF($A53=0,0,VLOOKUP($A53,'BASE PRODUITS'!$A:$I,8,0))</f>
        <v>Muselière</v>
      </c>
      <c r="K53" s="124">
        <v>1</v>
      </c>
    </row>
    <row r="54" spans="1:11" ht="16.5" thickBot="1" x14ac:dyDescent="0.3">
      <c r="A54" s="29">
        <f>'BASE PRODUITS'!A54</f>
        <v>201003</v>
      </c>
      <c r="B54" s="3" t="str">
        <f>Tableau1[[#This Row],[Description]]&amp;" " &amp;Tableau1[[#This Row],[Couleur]]&amp;" "&amp;Tableau1[[#This Row],[Taille]]</f>
        <v>Muselière Plastique Noir M16 L5</v>
      </c>
      <c r="C54" s="13">
        <f>IF($A54=0,0,VLOOKUP($A54,'BASE PRODUITS'!$A:$I,9,0))</f>
        <v>1</v>
      </c>
      <c r="D54" s="14">
        <f ca="1">SUMIF('JOURNAL STOCKS'!$B$7:$E$39,'ETAT DES STOCKS'!A54,'JOURNAL STOCKS'!$D$7:$D$39)</f>
        <v>0</v>
      </c>
      <c r="E54" s="14">
        <f ca="1">SUMIF('JOURNAL STOCKS'!$B$7:$E$39,'ETAT DES STOCKS'!A54,'JOURNAL STOCKS'!$E$7:$E$39)</f>
        <v>0</v>
      </c>
      <c r="F54" s="117">
        <f ca="1">SUMIF('JOURNAL STOCKS'!$B$7:$E$39,'ETAT DES STOCKS'!A54,'JOURNAL STOCKS'!$F$7:$F$39)</f>
        <v>0</v>
      </c>
      <c r="G54" s="5">
        <f t="shared" ca="1" si="2"/>
        <v>1</v>
      </c>
      <c r="H54" s="145">
        <f ca="1">G54*'BASE PRODUITS'!E54</f>
        <v>4.9400000000000004</v>
      </c>
      <c r="I54" s="146">
        <f ca="1">SUM('BASE PRODUITS'!F54*G54)</f>
        <v>6.5</v>
      </c>
      <c r="J54" s="108" t="str">
        <f>IF($A54=0,0,VLOOKUP($A54,'BASE PRODUITS'!$A:$I,8,0))</f>
        <v>Muselière</v>
      </c>
      <c r="K54" s="124">
        <v>1</v>
      </c>
    </row>
    <row r="55" spans="1:11" ht="16.5" thickBot="1" x14ac:dyDescent="0.3">
      <c r="A55" s="29">
        <f>'BASE PRODUITS'!A55</f>
        <v>201004</v>
      </c>
      <c r="B55" s="3" t="str">
        <f>Tableau1[[#This Row],[Description]]&amp;" " &amp;Tableau1[[#This Row],[Couleur]]&amp;" "&amp;Tableau1[[#This Row],[Taille]]</f>
        <v>Muselière Plastique Noir M19 L6</v>
      </c>
      <c r="C55" s="13">
        <f>IF($A55=0,0,VLOOKUP($A55,'BASE PRODUITS'!$A:$I,9,0))</f>
        <v>1</v>
      </c>
      <c r="D55" s="14">
        <f ca="1">SUMIF('JOURNAL STOCKS'!$B$7:$E$39,'ETAT DES STOCKS'!A55,'JOURNAL STOCKS'!$D$7:$D$39)</f>
        <v>0</v>
      </c>
      <c r="E55" s="14">
        <f ca="1">SUMIF('JOURNAL STOCKS'!$B$7:$E$39,'ETAT DES STOCKS'!A55,'JOURNAL STOCKS'!$E$7:$E$39)</f>
        <v>0</v>
      </c>
      <c r="F55" s="117">
        <f ca="1">SUMIF('JOURNAL STOCKS'!$B$7:$E$39,'ETAT DES STOCKS'!A55,'JOURNAL STOCKS'!$F$7:$F$39)</f>
        <v>0</v>
      </c>
      <c r="G55" s="5">
        <f t="shared" ca="1" si="2"/>
        <v>1</v>
      </c>
      <c r="H55" s="145">
        <f ca="1">G55*'BASE PRODUITS'!E55</f>
        <v>5.71</v>
      </c>
      <c r="I55" s="146">
        <f ca="1">SUM('BASE PRODUITS'!F55*G55)</f>
        <v>7</v>
      </c>
      <c r="J55" s="108" t="str">
        <f>IF($A55=0,0,VLOOKUP($A55,'BASE PRODUITS'!$A:$I,8,0))</f>
        <v>Muselière</v>
      </c>
      <c r="K55" s="124">
        <v>1</v>
      </c>
    </row>
    <row r="56" spans="1:11" ht="16.5" thickBot="1" x14ac:dyDescent="0.3">
      <c r="A56" s="29">
        <f>'BASE PRODUITS'!A56</f>
        <v>201005</v>
      </c>
      <c r="B56" s="3" t="str">
        <f>Tableau1[[#This Row],[Description]]&amp;" " &amp;Tableau1[[#This Row],[Couleur]]&amp;" "&amp;Tableau1[[#This Row],[Taille]]</f>
        <v>Muselière Plastique Maron M24 L7</v>
      </c>
      <c r="C56" s="13">
        <f>IF($A56=0,0,VLOOKUP($A56,'BASE PRODUITS'!$A:$I,9,0))</f>
        <v>1</v>
      </c>
      <c r="D56" s="14">
        <f ca="1">SUMIF('JOURNAL STOCKS'!$B$7:$E$39,'ETAT DES STOCKS'!A56,'JOURNAL STOCKS'!$D$7:$D$39)</f>
        <v>0</v>
      </c>
      <c r="E56" s="14">
        <f ca="1">SUMIF('JOURNAL STOCKS'!$B$7:$E$39,'ETAT DES STOCKS'!A56,'JOURNAL STOCKS'!$E$7:$E$39)</f>
        <v>0</v>
      </c>
      <c r="F56" s="117">
        <f ca="1">SUMIF('JOURNAL STOCKS'!$B$7:$E$39,'ETAT DES STOCKS'!A56,'JOURNAL STOCKS'!$F$7:$F$39)</f>
        <v>0</v>
      </c>
      <c r="G56" s="5">
        <f t="shared" ca="1" si="2"/>
        <v>1</v>
      </c>
      <c r="H56" s="145">
        <f ca="1">G56*'BASE PRODUITS'!E56</f>
        <v>6.23</v>
      </c>
      <c r="I56" s="146">
        <f ca="1">SUM('BASE PRODUITS'!F56*G56)</f>
        <v>6.5</v>
      </c>
      <c r="J56" s="108" t="str">
        <f>IF($A56=0,0,VLOOKUP($A56,'BASE PRODUITS'!$A:$I,8,0))</f>
        <v>Muselière</v>
      </c>
      <c r="K56" s="124">
        <v>1</v>
      </c>
    </row>
    <row r="57" spans="1:11" ht="16.5" thickBot="1" x14ac:dyDescent="0.3">
      <c r="A57" s="29">
        <f>'BASE PRODUITS'!A57</f>
        <v>201006</v>
      </c>
      <c r="B57" s="3" t="str">
        <f>Tableau1[[#This Row],[Description]]&amp;" " &amp;Tableau1[[#This Row],[Couleur]]&amp;" "&amp;Tableau1[[#This Row],[Taille]]</f>
        <v>Muselière Plastique Maron M25 L7</v>
      </c>
      <c r="C57" s="13">
        <f>IF($A57=0,0,VLOOKUP($A57,'BASE PRODUITS'!$A:$I,9,0))</f>
        <v>1</v>
      </c>
      <c r="D57" s="14">
        <f ca="1">SUMIF('JOURNAL STOCKS'!$B$7:$E$39,'ETAT DES STOCKS'!A57,'JOURNAL STOCKS'!$D$7:$D$39)</f>
        <v>0</v>
      </c>
      <c r="E57" s="14">
        <f ca="1">SUMIF('JOURNAL STOCKS'!$B$7:$E$39,'ETAT DES STOCKS'!A57,'JOURNAL STOCKS'!$E$7:$E$39)</f>
        <v>0</v>
      </c>
      <c r="F57" s="117">
        <f ca="1">SUMIF('JOURNAL STOCKS'!$B$7:$E$39,'ETAT DES STOCKS'!A57,'JOURNAL STOCKS'!$F$7:$F$39)</f>
        <v>0</v>
      </c>
      <c r="G57" s="5">
        <f t="shared" ca="1" si="2"/>
        <v>1</v>
      </c>
      <c r="H57" s="145">
        <f ca="1">G57*'BASE PRODUITS'!E57</f>
        <v>6.77</v>
      </c>
      <c r="I57" s="146">
        <f ca="1">SUM('BASE PRODUITS'!F57*G57)</f>
        <v>7.5</v>
      </c>
      <c r="J57" s="108" t="str">
        <f>IF($A57=0,0,VLOOKUP($A57,'BASE PRODUITS'!$A:$I,8,0))</f>
        <v>Muselière</v>
      </c>
      <c r="K57" s="124">
        <v>1</v>
      </c>
    </row>
    <row r="58" spans="1:11" ht="16.5" thickBot="1" x14ac:dyDescent="0.3">
      <c r="A58" s="29">
        <f>'BASE PRODUITS'!A58</f>
        <v>201007</v>
      </c>
      <c r="B58" s="3" t="str">
        <f>Tableau1[[#This Row],[Description]]&amp;" " &amp;Tableau1[[#This Row],[Couleur]]&amp;" "&amp;Tableau1[[#This Row],[Taille]]</f>
        <v>Muselière Plastique Maron M26 L7</v>
      </c>
      <c r="C58" s="13">
        <f>IF($A58=0,0,VLOOKUP($A58,'BASE PRODUITS'!$A:$I,9,0))</f>
        <v>1</v>
      </c>
      <c r="D58" s="14">
        <f ca="1">SUMIF('JOURNAL STOCKS'!$B$7:$E$39,'ETAT DES STOCKS'!A58,'JOURNAL STOCKS'!$D$7:$D$39)</f>
        <v>0</v>
      </c>
      <c r="E58" s="14">
        <f ca="1">SUMIF('JOURNAL STOCKS'!$B$7:$E$39,'ETAT DES STOCKS'!A58,'JOURNAL STOCKS'!$E$7:$E$39)</f>
        <v>0</v>
      </c>
      <c r="F58" s="117">
        <f ca="1">SUMIF('JOURNAL STOCKS'!$B$7:$E$39,'ETAT DES STOCKS'!A58,'JOURNAL STOCKS'!$F$7:$F$39)</f>
        <v>0</v>
      </c>
      <c r="G58" s="5">
        <f t="shared" ca="1" si="2"/>
        <v>1</v>
      </c>
      <c r="H58" s="145">
        <f ca="1">G58*'BASE PRODUITS'!E58</f>
        <v>7.51</v>
      </c>
      <c r="I58" s="146">
        <f ca="1">SUM('BASE PRODUITS'!F58*G58)</f>
        <v>8.5</v>
      </c>
      <c r="J58" s="108" t="str">
        <f>IF($A58=0,0,VLOOKUP($A58,'BASE PRODUITS'!$A:$I,8,0))</f>
        <v>Muselière</v>
      </c>
      <c r="K58" s="124">
        <v>1</v>
      </c>
    </row>
    <row r="59" spans="1:11" ht="16.5" thickBot="1" x14ac:dyDescent="0.3">
      <c r="A59" s="29">
        <f>'BASE PRODUITS'!A59</f>
        <v>201008</v>
      </c>
      <c r="B59" s="3" t="str">
        <f>Tableau1[[#This Row],[Description]]&amp;" " &amp;Tableau1[[#This Row],[Couleur]]&amp;" "&amp;Tableau1[[#This Row],[Taille]]</f>
        <v>Muselière Plastique Maron M28 L8</v>
      </c>
      <c r="C59" s="13">
        <f>IF($A59=0,0,VLOOKUP($A59,'BASE PRODUITS'!$A:$I,9,0))</f>
        <v>1</v>
      </c>
      <c r="D59" s="14">
        <f ca="1">SUMIF('JOURNAL STOCKS'!$B$7:$E$39,'ETAT DES STOCKS'!A59,'JOURNAL STOCKS'!$D$7:$D$39)</f>
        <v>0</v>
      </c>
      <c r="E59" s="14">
        <f ca="1">SUMIF('JOURNAL STOCKS'!$B$7:$E$39,'ETAT DES STOCKS'!A59,'JOURNAL STOCKS'!$E$7:$E$39)</f>
        <v>0</v>
      </c>
      <c r="F59" s="117">
        <f ca="1">SUMIF('JOURNAL STOCKS'!$B$7:$E$39,'ETAT DES STOCKS'!A59,'JOURNAL STOCKS'!$F$7:$F$39)</f>
        <v>0</v>
      </c>
      <c r="G59" s="5">
        <f t="shared" ca="1" si="2"/>
        <v>1</v>
      </c>
      <c r="H59" s="145">
        <f ca="1">G59*'BASE PRODUITS'!E59</f>
        <v>7.99</v>
      </c>
      <c r="I59" s="146">
        <f ca="1">SUM('BASE PRODUITS'!F59*G59)</f>
        <v>8.8000000000000007</v>
      </c>
      <c r="J59" s="108" t="str">
        <f>IF($A59=0,0,VLOOKUP($A59,'BASE PRODUITS'!$A:$I,8,0))</f>
        <v>Muselière</v>
      </c>
      <c r="K59" s="124">
        <v>1</v>
      </c>
    </row>
    <row r="60" spans="1:11" ht="16.5" thickBot="1" x14ac:dyDescent="0.3">
      <c r="A60" s="29">
        <f>'BASE PRODUITS'!A60</f>
        <v>201030</v>
      </c>
      <c r="B60" s="3" t="str">
        <f>Tableau1[[#This Row],[Description]]&amp;" " &amp;Tableau1[[#This Row],[Couleur]]&amp;" "&amp;Tableau1[[#This Row],[Taille]]</f>
        <v>Muselière Baskerville Ultra Noir T1</v>
      </c>
      <c r="C60" s="13">
        <f>IF($A60=0,0,VLOOKUP($A60,'BASE PRODUITS'!$A:$I,9,0))</f>
        <v>1</v>
      </c>
      <c r="D60" s="14">
        <f ca="1">SUMIF('JOURNAL STOCKS'!$B$7:$E$39,'ETAT DES STOCKS'!A60,'JOURNAL STOCKS'!$D$7:$D$39)</f>
        <v>0</v>
      </c>
      <c r="E60" s="14">
        <f ca="1">SUMIF('JOURNAL STOCKS'!$B$7:$E$39,'ETAT DES STOCKS'!A60,'JOURNAL STOCKS'!$E$7:$E$39)</f>
        <v>0</v>
      </c>
      <c r="F60" s="117">
        <f ca="1">SUMIF('JOURNAL STOCKS'!$B$7:$E$39,'ETAT DES STOCKS'!A60,'JOURNAL STOCKS'!$F$7:$F$39)</f>
        <v>0</v>
      </c>
      <c r="G60" s="5">
        <f t="shared" ca="1" si="2"/>
        <v>1</v>
      </c>
      <c r="H60" s="145">
        <f ca="1">G60*'BASE PRODUITS'!E60</f>
        <v>9.82</v>
      </c>
      <c r="I60" s="146">
        <f ca="1">SUM('BASE PRODUITS'!F60*G60)</f>
        <v>9</v>
      </c>
      <c r="J60" s="108" t="str">
        <f>IF($A60=0,0,VLOOKUP($A60,'BASE PRODUITS'!$A:$I,8,0))</f>
        <v>Muselière</v>
      </c>
      <c r="K60" s="124">
        <v>1</v>
      </c>
    </row>
    <row r="61" spans="1:11" ht="16.5" thickBot="1" x14ac:dyDescent="0.3">
      <c r="A61" s="29">
        <f>'BASE PRODUITS'!A61</f>
        <v>201032</v>
      </c>
      <c r="B61" s="3" t="str">
        <f>Tableau1[[#This Row],[Description]]&amp;" " &amp;Tableau1[[#This Row],[Couleur]]&amp;" "&amp;Tableau1[[#This Row],[Taille]]</f>
        <v>Muselière Baskerville Ultra Noir T3</v>
      </c>
      <c r="C61" s="13">
        <f>IF($A61=0,0,VLOOKUP($A61,'BASE PRODUITS'!$A:$I,9,0))</f>
        <v>1</v>
      </c>
      <c r="D61" s="14">
        <f ca="1">SUMIF('JOURNAL STOCKS'!$B$7:$E$39,'ETAT DES STOCKS'!A61,'JOURNAL STOCKS'!$D$7:$D$39)</f>
        <v>0</v>
      </c>
      <c r="E61" s="14">
        <f ca="1">SUMIF('JOURNAL STOCKS'!$B$7:$E$39,'ETAT DES STOCKS'!A61,'JOURNAL STOCKS'!$E$7:$E$39)</f>
        <v>0</v>
      </c>
      <c r="F61" s="117">
        <f ca="1">SUMIF('JOURNAL STOCKS'!$B$7:$E$39,'ETAT DES STOCKS'!A61,'JOURNAL STOCKS'!$F$7:$F$39)</f>
        <v>0</v>
      </c>
      <c r="G61" s="5">
        <f t="shared" ca="1" si="2"/>
        <v>1</v>
      </c>
      <c r="H61" s="145">
        <f ca="1">G61*'BASE PRODUITS'!E61</f>
        <v>13.73</v>
      </c>
      <c r="I61" s="146">
        <f ca="1">SUM('BASE PRODUITS'!F61*G61)</f>
        <v>14</v>
      </c>
      <c r="J61" s="108" t="str">
        <f>IF($A61=0,0,VLOOKUP($A61,'BASE PRODUITS'!$A:$I,8,0))</f>
        <v>Muselière</v>
      </c>
      <c r="K61" s="124">
        <v>1</v>
      </c>
    </row>
    <row r="62" spans="1:11" ht="16.5" thickBot="1" x14ac:dyDescent="0.3">
      <c r="A62" s="29">
        <f>'BASE PRODUITS'!A62</f>
        <v>201101</v>
      </c>
      <c r="B62" s="3" t="str">
        <f>Tableau1[[#This Row],[Description]]&amp;" " &amp;Tableau1[[#This Row],[Couleur]]&amp;" "&amp;Tableau1[[#This Row],[Taille]]</f>
        <v>Muselière Nylon Noir S</v>
      </c>
      <c r="C62" s="13">
        <f>IF($A62=0,0,VLOOKUP($A62,'BASE PRODUITS'!$A:$I,9,0))</f>
        <v>1</v>
      </c>
      <c r="D62" s="14">
        <f ca="1">SUMIF('JOURNAL STOCKS'!$B$7:$E$39,'ETAT DES STOCKS'!A62,'JOURNAL STOCKS'!$D$7:$D$39)</f>
        <v>0</v>
      </c>
      <c r="E62" s="14">
        <f ca="1">SUMIF('JOURNAL STOCKS'!$B$7:$E$39,'ETAT DES STOCKS'!A62,'JOURNAL STOCKS'!$E$7:$E$39)</f>
        <v>0</v>
      </c>
      <c r="F62" s="117">
        <f ca="1">SUMIF('JOURNAL STOCKS'!$B$7:$E$39,'ETAT DES STOCKS'!A62,'JOURNAL STOCKS'!$F$7:$F$39)</f>
        <v>0</v>
      </c>
      <c r="G62" s="5">
        <f t="shared" ca="1" si="2"/>
        <v>1</v>
      </c>
      <c r="H62" s="145">
        <f ca="1">G62*'BASE PRODUITS'!E62</f>
        <v>2.71</v>
      </c>
      <c r="I62" s="146">
        <f ca="1">SUM('BASE PRODUITS'!F62*G62)</f>
        <v>3</v>
      </c>
      <c r="J62" s="108" t="str">
        <f>IF($A62=0,0,VLOOKUP($A62,'BASE PRODUITS'!$A:$I,8,0))</f>
        <v>Muselière</v>
      </c>
      <c r="K62" s="124">
        <v>1</v>
      </c>
    </row>
    <row r="63" spans="1:11" ht="16.5" thickBot="1" x14ac:dyDescent="0.3">
      <c r="A63" s="29">
        <f>'BASE PRODUITS'!A63</f>
        <v>201108</v>
      </c>
      <c r="B63" s="3" t="str">
        <f>Tableau1[[#This Row],[Description]]&amp;" " &amp;Tableau1[[#This Row],[Couleur]]&amp;" "&amp;Tableau1[[#This Row],[Taille]]</f>
        <v>Muselière Nylon Noir 5XL</v>
      </c>
      <c r="C63" s="13">
        <f>IF($A63=0,0,VLOOKUP($A63,'BASE PRODUITS'!$A:$I,9,0))</f>
        <v>1</v>
      </c>
      <c r="D63" s="14">
        <f ca="1">SUMIF('JOURNAL STOCKS'!$B$7:$E$39,'ETAT DES STOCKS'!A63,'JOURNAL STOCKS'!$D$7:$D$39)</f>
        <v>0</v>
      </c>
      <c r="E63" s="14">
        <f ca="1">SUMIF('JOURNAL STOCKS'!$B$7:$E$39,'ETAT DES STOCKS'!A63,'JOURNAL STOCKS'!$E$7:$E$39)</f>
        <v>0</v>
      </c>
      <c r="F63" s="117">
        <f ca="1">SUMIF('JOURNAL STOCKS'!$B$7:$E$39,'ETAT DES STOCKS'!A63,'JOURNAL STOCKS'!$F$7:$F$39)</f>
        <v>0</v>
      </c>
      <c r="G63" s="5">
        <f t="shared" ca="1" si="2"/>
        <v>1</v>
      </c>
      <c r="H63" s="145">
        <f ca="1">G63*'BASE PRODUITS'!E63</f>
        <v>4.3899999999999997</v>
      </c>
      <c r="I63" s="146">
        <f ca="1">SUM('BASE PRODUITS'!F63*G63)</f>
        <v>5.5</v>
      </c>
      <c r="J63" s="108" t="str">
        <f>IF($A63=0,0,VLOOKUP($A63,'BASE PRODUITS'!$A:$I,8,0))</f>
        <v>Muselière</v>
      </c>
      <c r="K63" s="124">
        <v>1</v>
      </c>
    </row>
    <row r="64" spans="1:11" ht="16.5" thickBot="1" x14ac:dyDescent="0.3">
      <c r="A64" s="29">
        <f>'BASE PRODUITS'!A64</f>
        <v>201115</v>
      </c>
      <c r="B64" s="3" t="str">
        <f>Tableau1[[#This Row],[Description]]&amp;" " &amp;Tableau1[[#This Row],[Couleur]]&amp;" "&amp;Tableau1[[#This Row],[Taille]]</f>
        <v>Muselière Nylon Réglable Noir S</v>
      </c>
      <c r="C64" s="13">
        <f>IF($A64=0,0,VLOOKUP($A64,'BASE PRODUITS'!$A:$I,9,0))</f>
        <v>3</v>
      </c>
      <c r="D64" s="14">
        <f ca="1">SUMIF('JOURNAL STOCKS'!$B$7:$E$39,'ETAT DES STOCKS'!A64,'JOURNAL STOCKS'!$D$7:$D$39)</f>
        <v>0</v>
      </c>
      <c r="E64" s="14">
        <f ca="1">SUMIF('JOURNAL STOCKS'!$B$7:$E$39,'ETAT DES STOCKS'!A64,'JOURNAL STOCKS'!$E$7:$E$39)</f>
        <v>0</v>
      </c>
      <c r="F64" s="117">
        <f ca="1">SUMIF('JOURNAL STOCKS'!$B$7:$E$39,'ETAT DES STOCKS'!A64,'JOURNAL STOCKS'!$F$7:$F$39)</f>
        <v>0</v>
      </c>
      <c r="G64" s="5">
        <f t="shared" ca="1" si="2"/>
        <v>3</v>
      </c>
      <c r="H64" s="145">
        <f ca="1">G64*'BASE PRODUITS'!E64</f>
        <v>30.57</v>
      </c>
      <c r="I64" s="146">
        <f ca="1">SUM('BASE PRODUITS'!F64*G64)</f>
        <v>30</v>
      </c>
      <c r="J64" s="108" t="str">
        <f>IF($A64=0,0,VLOOKUP($A64,'BASE PRODUITS'!$A:$I,8,0))</f>
        <v>Muselière</v>
      </c>
      <c r="K64" s="124">
        <v>1</v>
      </c>
    </row>
    <row r="65" spans="1:11" ht="16.5" thickBot="1" x14ac:dyDescent="0.3">
      <c r="A65" s="29">
        <f>'BASE PRODUITS'!A65</f>
        <v>201117</v>
      </c>
      <c r="B65" s="3" t="str">
        <f>Tableau1[[#This Row],[Description]]&amp;" " &amp;Tableau1[[#This Row],[Couleur]]&amp;" "&amp;Tableau1[[#This Row],[Taille]]</f>
        <v>Muselière Nylon Réglable Noir L</v>
      </c>
      <c r="C65" s="13">
        <f>IF($A65=0,0,VLOOKUP($A65,'BASE PRODUITS'!$A:$I,9,0))</f>
        <v>3</v>
      </c>
      <c r="D65" s="14">
        <f ca="1">SUMIF('JOURNAL STOCKS'!$B$7:$E$39,'ETAT DES STOCKS'!A65,'JOURNAL STOCKS'!$D$7:$D$39)</f>
        <v>0</v>
      </c>
      <c r="E65" s="14">
        <f ca="1">SUMIF('JOURNAL STOCKS'!$B$7:$E$39,'ETAT DES STOCKS'!A65,'JOURNAL STOCKS'!$E$7:$E$39)</f>
        <v>1</v>
      </c>
      <c r="F65" s="117">
        <f ca="1">SUMIF('JOURNAL STOCKS'!$B$7:$E$39,'ETAT DES STOCKS'!A65,'JOURNAL STOCKS'!$F$7:$F$39)</f>
        <v>0</v>
      </c>
      <c r="G65" s="5">
        <f t="shared" ca="1" si="2"/>
        <v>2</v>
      </c>
      <c r="H65" s="145">
        <f ca="1">G65*'BASE PRODUITS'!E65</f>
        <v>23.8</v>
      </c>
      <c r="I65" s="146">
        <f ca="1">SUM('BASE PRODUITS'!F65*G65)</f>
        <v>22</v>
      </c>
      <c r="J65" s="108" t="str">
        <f>IF($A65=0,0,VLOOKUP($A65,'BASE PRODUITS'!$A:$I,8,0))</f>
        <v>Muselière</v>
      </c>
      <c r="K65" s="124">
        <v>1</v>
      </c>
    </row>
    <row r="66" spans="1:11" ht="16.5" thickBot="1" x14ac:dyDescent="0.3">
      <c r="A66" s="29">
        <f>'BASE PRODUITS'!A66</f>
        <v>201119</v>
      </c>
      <c r="B66" s="3" t="str">
        <f>Tableau1[[#This Row],[Description]]&amp;" " &amp;Tableau1[[#This Row],[Couleur]]&amp;" "&amp;Tableau1[[#This Row],[Taille]]</f>
        <v>Muselière Nylon Réglable Noir XXL</v>
      </c>
      <c r="C66" s="13">
        <f>IF($A66=0,0,VLOOKUP($A66,'BASE PRODUITS'!$A:$I,9,0))</f>
        <v>5</v>
      </c>
      <c r="D66" s="14">
        <f ca="1">SUMIF('JOURNAL STOCKS'!$B$7:$E$39,'ETAT DES STOCKS'!A66,'JOURNAL STOCKS'!$D$7:$D$39)</f>
        <v>0</v>
      </c>
      <c r="E66" s="14">
        <f ca="1">SUMIF('JOURNAL STOCKS'!$B$7:$E$39,'ETAT DES STOCKS'!A66,'JOURNAL STOCKS'!$E$7:$E$39)</f>
        <v>0</v>
      </c>
      <c r="F66" s="117">
        <f ca="1">SUMIF('JOURNAL STOCKS'!$B$7:$E$39,'ETAT DES STOCKS'!A66,'JOURNAL STOCKS'!$F$7:$F$39)</f>
        <v>0</v>
      </c>
      <c r="G66" s="5">
        <f t="shared" ca="1" si="2"/>
        <v>5</v>
      </c>
      <c r="H66" s="145">
        <f ca="1">G66*'BASE PRODUITS'!E66</f>
        <v>69.099999999999994</v>
      </c>
      <c r="I66" s="146">
        <f ca="1">SUM('BASE PRODUITS'!F66*G66)</f>
        <v>60</v>
      </c>
      <c r="J66" s="108" t="str">
        <f>IF($A66=0,0,VLOOKUP($A66,'BASE PRODUITS'!$A:$I,8,0))</f>
        <v>Muselière</v>
      </c>
      <c r="K66" s="124">
        <v>1</v>
      </c>
    </row>
    <row r="67" spans="1:11" ht="16.5" thickBot="1" x14ac:dyDescent="0.3">
      <c r="A67" s="29">
        <f>'BASE PRODUITS'!A67</f>
        <v>201255</v>
      </c>
      <c r="B67" s="3" t="str">
        <f>Tableau1[[#This Row],[Description]]&amp;" " &amp;Tableau1[[#This Row],[Couleur]]&amp;" "&amp;Tableau1[[#This Row],[Taille]]</f>
        <v>Muselière Anatomique 'Dalton' Maron 32x20</v>
      </c>
      <c r="C67" s="13">
        <f>IF($A67=0,0,VLOOKUP($A67,'BASE PRODUITS'!$A:$I,9,0))</f>
        <v>1</v>
      </c>
      <c r="D67" s="14">
        <f ca="1">SUMIF('JOURNAL STOCKS'!$B$7:$E$39,'ETAT DES STOCKS'!A67,'JOURNAL STOCKS'!$D$7:$D$39)</f>
        <v>0</v>
      </c>
      <c r="E67" s="14">
        <f ca="1">SUMIF('JOURNAL STOCKS'!$B$7:$E$39,'ETAT DES STOCKS'!A67,'JOURNAL STOCKS'!$E$7:$E$39)</f>
        <v>0</v>
      </c>
      <c r="F67" s="117">
        <f ca="1">SUMIF('JOURNAL STOCKS'!$B$7:$E$39,'ETAT DES STOCKS'!A67,'JOURNAL STOCKS'!$F$7:$F$39)</f>
        <v>0</v>
      </c>
      <c r="G67" s="5">
        <f t="shared" ca="1" si="2"/>
        <v>1</v>
      </c>
      <c r="H67" s="145">
        <f ca="1">G67*'BASE PRODUITS'!E67</f>
        <v>8.5</v>
      </c>
      <c r="I67" s="146">
        <f ca="1">SUM('BASE PRODUITS'!F67*G67)</f>
        <v>9.5</v>
      </c>
      <c r="J67" s="108" t="str">
        <f>IF($A67=0,0,VLOOKUP($A67,'BASE PRODUITS'!$A:$I,8,0))</f>
        <v>Muselière</v>
      </c>
      <c r="K67" s="124">
        <v>1</v>
      </c>
    </row>
    <row r="68" spans="1:11" ht="16.5" thickBot="1" x14ac:dyDescent="0.3">
      <c r="A68" s="29">
        <f>'BASE PRODUITS'!A68</f>
        <v>201257</v>
      </c>
      <c r="B68" s="3" t="str">
        <f>Tableau1[[#This Row],[Description]]&amp;" " &amp;Tableau1[[#This Row],[Couleur]]&amp;" "&amp;Tableau1[[#This Row],[Taille]]</f>
        <v>Muselière Anatomique 'Dalton' Maron 35x45</v>
      </c>
      <c r="C68" s="13">
        <f>IF($A68=0,0,VLOOKUP($A68,'BASE PRODUITS'!$A:$I,9,0))</f>
        <v>1</v>
      </c>
      <c r="D68" s="14">
        <f ca="1">SUMIF('JOURNAL STOCKS'!$B$7:$E$39,'ETAT DES STOCKS'!A68,'JOURNAL STOCKS'!$D$7:$D$39)</f>
        <v>0</v>
      </c>
      <c r="E68" s="14">
        <f ca="1">SUMIF('JOURNAL STOCKS'!$B$7:$E$39,'ETAT DES STOCKS'!A68,'JOURNAL STOCKS'!$E$7:$E$39)</f>
        <v>0</v>
      </c>
      <c r="F68" s="117">
        <f ca="1">SUMIF('JOURNAL STOCKS'!$B$7:$E$39,'ETAT DES STOCKS'!A68,'JOURNAL STOCKS'!$F$7:$F$39)</f>
        <v>0</v>
      </c>
      <c r="G68" s="5">
        <f t="shared" ca="1" si="2"/>
        <v>1</v>
      </c>
      <c r="H68" s="145">
        <f ca="1">G68*'BASE PRODUITS'!E68</f>
        <v>9.84</v>
      </c>
      <c r="I68" s="146">
        <f ca="1">SUM('BASE PRODUITS'!F68*G68)</f>
        <v>11</v>
      </c>
      <c r="J68" s="108" t="str">
        <f>IF($A68=0,0,VLOOKUP($A68,'BASE PRODUITS'!$A:$I,8,0))</f>
        <v>Muselière</v>
      </c>
      <c r="K68" s="124">
        <v>1</v>
      </c>
    </row>
    <row r="69" spans="1:11" ht="16.5" thickBot="1" x14ac:dyDescent="0.3">
      <c r="A69" s="29">
        <f>'BASE PRODUITS'!A69</f>
        <v>201258</v>
      </c>
      <c r="B69" s="3" t="str">
        <f>Tableau1[[#This Row],[Description]]&amp;" " &amp;Tableau1[[#This Row],[Couleur]]&amp;" "&amp;Tableau1[[#This Row],[Taille]]</f>
        <v>Muselière Anatomique 'CLASIC' Rouge 35x25</v>
      </c>
      <c r="C69" s="13">
        <f>IF($A69=0,0,VLOOKUP($A69,'BASE PRODUITS'!$A:$I,9,0))</f>
        <v>1</v>
      </c>
      <c r="D69" s="14">
        <f ca="1">SUMIF('JOURNAL STOCKS'!$B$7:$E$39,'ETAT DES STOCKS'!A69,'JOURNAL STOCKS'!$D$7:$D$39)</f>
        <v>0</v>
      </c>
      <c r="E69" s="14">
        <f ca="1">SUMIF('JOURNAL STOCKS'!$B$7:$E$39,'ETAT DES STOCKS'!A69,'JOURNAL STOCKS'!$E$7:$E$39)</f>
        <v>0</v>
      </c>
      <c r="F69" s="117">
        <f ca="1">SUMIF('JOURNAL STOCKS'!$B$7:$E$39,'ETAT DES STOCKS'!A69,'JOURNAL STOCKS'!$F$7:$F$39)</f>
        <v>0</v>
      </c>
      <c r="G69" s="5">
        <f t="shared" ca="1" si="2"/>
        <v>1</v>
      </c>
      <c r="H69" s="145">
        <f ca="1">G69*'BASE PRODUITS'!E69</f>
        <v>8.17</v>
      </c>
      <c r="I69" s="146">
        <f ca="1">SUM('BASE PRODUITS'!F69*G69)</f>
        <v>8.5</v>
      </c>
      <c r="J69" s="108" t="str">
        <f>IF($A69=0,0,VLOOKUP($A69,'BASE PRODUITS'!$A:$I,8,0))</f>
        <v>Muselière</v>
      </c>
      <c r="K69" s="124">
        <v>1</v>
      </c>
    </row>
    <row r="70" spans="1:11" ht="16.5" thickBot="1" x14ac:dyDescent="0.3">
      <c r="A70" s="29">
        <f>'BASE PRODUITS'!A70</f>
        <v>305915</v>
      </c>
      <c r="B70" s="3" t="str">
        <f>Tableau1[[#This Row],[Description]]&amp;" " &amp;Tableau1[[#This Row],[Couleur]]&amp;" "&amp;Tableau1[[#This Row],[Taille]]</f>
        <v xml:space="preserve">Peigne Plateau Europet Noir </v>
      </c>
      <c r="C70" s="13">
        <f>IF($A70=0,0,VLOOKUP($A70,'BASE PRODUITS'!$A:$I,9,0))</f>
        <v>1</v>
      </c>
      <c r="D70" s="14">
        <f ca="1">SUMIF('JOURNAL STOCKS'!$B$7:$E$39,'ETAT DES STOCKS'!A70,'JOURNAL STOCKS'!$D$7:$D$39)</f>
        <v>0</v>
      </c>
      <c r="E70" s="14">
        <f ca="1">SUMIF('JOURNAL STOCKS'!$B$7:$E$39,'ETAT DES STOCKS'!A70,'JOURNAL STOCKS'!$E$7:$E$39)</f>
        <v>0</v>
      </c>
      <c r="F70" s="117">
        <f ca="1">SUMIF('JOURNAL STOCKS'!$B$7:$E$39,'ETAT DES STOCKS'!A70,'JOURNAL STOCKS'!$F$7:$F$39)</f>
        <v>0</v>
      </c>
      <c r="G70" s="5">
        <f t="shared" ref="G70:G101" ca="1" si="3">C70+D70-E70-F70</f>
        <v>1</v>
      </c>
      <c r="H70" s="145">
        <f ca="1">G70*'BASE PRODUITS'!E70</f>
        <v>10.5</v>
      </c>
      <c r="I70" s="146">
        <f ca="1">SUM('BASE PRODUITS'!F70*G70)</f>
        <v>11</v>
      </c>
      <c r="J70" s="108" t="str">
        <f>IF($A70=0,0,VLOOKUP($A70,'BASE PRODUITS'!$A:$I,8,0))</f>
        <v>Accessoire</v>
      </c>
      <c r="K70" s="124">
        <v>1</v>
      </c>
    </row>
    <row r="71" spans="1:11" ht="16.5" thickBot="1" x14ac:dyDescent="0.3">
      <c r="A71" s="29">
        <f>'BASE PRODUITS'!A71</f>
        <v>342500</v>
      </c>
      <c r="B71" s="3" t="str">
        <f>Tableau1[[#This Row],[Description]]&amp;" " &amp;Tableau1[[#This Row],[Couleur]]&amp;" "&amp;Tableau1[[#This Row],[Taille]]</f>
        <v>Laisse Oxylone Rouge 2000x16</v>
      </c>
      <c r="C71" s="13">
        <f>IF($A71=0,0,VLOOKUP($A71,'BASE PRODUITS'!$A:$I,9,0))</f>
        <v>1</v>
      </c>
      <c r="D71" s="14">
        <f ca="1">SUMIF('JOURNAL STOCKS'!$B$7:$E$39,'ETAT DES STOCKS'!A71,'JOURNAL STOCKS'!$D$7:$D$39)</f>
        <v>0</v>
      </c>
      <c r="E71" s="14">
        <f ca="1">SUMIF('JOURNAL STOCKS'!$B$7:$E$39,'ETAT DES STOCKS'!A71,'JOURNAL STOCKS'!$E$7:$E$39)</f>
        <v>0</v>
      </c>
      <c r="F71" s="117">
        <f ca="1">SUMIF('JOURNAL STOCKS'!$B$7:$E$39,'ETAT DES STOCKS'!A71,'JOURNAL STOCKS'!$F$7:$F$39)</f>
        <v>0</v>
      </c>
      <c r="G71" s="5">
        <f t="shared" ca="1" si="3"/>
        <v>1</v>
      </c>
      <c r="H71" s="145">
        <f ca="1">G71*'BASE PRODUITS'!E71</f>
        <v>8</v>
      </c>
      <c r="I71" s="146">
        <f ca="1">SUM('BASE PRODUITS'!F71*G71)</f>
        <v>10</v>
      </c>
      <c r="J71" s="108" t="str">
        <f>IF($A71=0,0,VLOOKUP($A71,'BASE PRODUITS'!$A:$I,8,0))</f>
        <v>Laisse</v>
      </c>
      <c r="K71" s="124">
        <v>1</v>
      </c>
    </row>
    <row r="72" spans="1:11" ht="16.5" thickBot="1" x14ac:dyDescent="0.3">
      <c r="A72" s="29">
        <f>'BASE PRODUITS'!A72</f>
        <v>352903</v>
      </c>
      <c r="B72" s="3" t="str">
        <f>Tableau1[[#This Row],[Description]]&amp;" " &amp;Tableau1[[#This Row],[Couleur]]&amp;" "&amp;Tableau1[[#This Row],[Taille]]</f>
        <v>Difac Boudin de Rappel Bleu 20cm</v>
      </c>
      <c r="C72" s="13">
        <f>IF($A72=0,0,VLOOKUP($A72,'BASE PRODUITS'!$A:$I,9,0))</f>
        <v>1</v>
      </c>
      <c r="D72" s="14">
        <f ca="1">SUMIF('JOURNAL STOCKS'!$B$7:$E$39,'ETAT DES STOCKS'!A72,'JOURNAL STOCKS'!$D$7:$D$39)</f>
        <v>0</v>
      </c>
      <c r="E72" s="14">
        <f ca="1">SUMIF('JOURNAL STOCKS'!$B$7:$E$39,'ETAT DES STOCKS'!A72,'JOURNAL STOCKS'!$E$7:$E$39)</f>
        <v>0</v>
      </c>
      <c r="F72" s="117">
        <f ca="1">SUMIF('JOURNAL STOCKS'!$B$7:$E$39,'ETAT DES STOCKS'!A72,'JOURNAL STOCKS'!$F$7:$F$39)</f>
        <v>0</v>
      </c>
      <c r="G72" s="5">
        <f t="shared" ca="1" si="3"/>
        <v>1</v>
      </c>
      <c r="H72" s="145">
        <f ca="1">G72*'BASE PRODUITS'!E72</f>
        <v>6.12</v>
      </c>
      <c r="I72" s="146">
        <f ca="1">SUM('BASE PRODUITS'!F72*G72)</f>
        <v>7.5</v>
      </c>
      <c r="J72" s="108" t="str">
        <f>IF($A72=0,0,VLOOKUP($A72,'BASE PRODUITS'!$A:$I,8,0))</f>
        <v>Jouet</v>
      </c>
      <c r="K72" s="124">
        <v>1</v>
      </c>
    </row>
    <row r="73" spans="1:11" ht="16.5" thickBot="1" x14ac:dyDescent="0.3">
      <c r="A73" s="29">
        <f>'BASE PRODUITS'!A73</f>
        <v>352919</v>
      </c>
      <c r="B73" s="3" t="str">
        <f>Tableau1[[#This Row],[Description]]&amp;" " &amp;Tableau1[[#This Row],[Couleur]]&amp;" "&amp;Tableau1[[#This Row],[Taille]]</f>
        <v>Difac Boudin de Rappel Rouge 30cm</v>
      </c>
      <c r="C73" s="13">
        <f>IF($A73=0,0,VLOOKUP($A73,'BASE PRODUITS'!$A:$I,9,0))</f>
        <v>1</v>
      </c>
      <c r="D73" s="14">
        <f ca="1">SUMIF('JOURNAL STOCKS'!$B$7:$E$39,'ETAT DES STOCKS'!A73,'JOURNAL STOCKS'!$D$7:$D$39)</f>
        <v>0</v>
      </c>
      <c r="E73" s="14">
        <f ca="1">SUMIF('JOURNAL STOCKS'!$B$7:$E$39,'ETAT DES STOCKS'!A73,'JOURNAL STOCKS'!$E$7:$E$39)</f>
        <v>0</v>
      </c>
      <c r="F73" s="117">
        <f ca="1">SUMIF('JOURNAL STOCKS'!$B$7:$E$39,'ETAT DES STOCKS'!A73,'JOURNAL STOCKS'!$F$7:$F$39)</f>
        <v>0</v>
      </c>
      <c r="G73" s="5">
        <f t="shared" ca="1" si="3"/>
        <v>1</v>
      </c>
      <c r="H73" s="145">
        <f ca="1">G73*'BASE PRODUITS'!E73</f>
        <v>9.42</v>
      </c>
      <c r="I73" s="146">
        <f ca="1">SUM('BASE PRODUITS'!F73*G73)</f>
        <v>11</v>
      </c>
      <c r="J73" s="108" t="str">
        <f>IF($A73=0,0,VLOOKUP($A73,'BASE PRODUITS'!$A:$I,8,0))</f>
        <v>Jouet</v>
      </c>
      <c r="K73" s="124">
        <v>1</v>
      </c>
    </row>
    <row r="74" spans="1:11" ht="16.5" thickBot="1" x14ac:dyDescent="0.3">
      <c r="A74" s="29">
        <f>'BASE PRODUITS'!A74</f>
        <v>410322</v>
      </c>
      <c r="B74" s="3" t="str">
        <f>Tableau1[[#This Row],[Description]]&amp;" " &amp;Tableau1[[#This Row],[Couleur]]&amp;" "&amp;Tableau1[[#This Row],[Taille]]</f>
        <v>Tapis Aqua CoolKaeper Rouge 90x80</v>
      </c>
      <c r="C74" s="13">
        <f>IF($A74=0,0,VLOOKUP($A74,'BASE PRODUITS'!$A:$I,9,0))</f>
        <v>1</v>
      </c>
      <c r="D74" s="14">
        <f ca="1">SUMIF('JOURNAL STOCKS'!$B$7:$E$39,'ETAT DES STOCKS'!A74,'JOURNAL STOCKS'!$D$7:$D$39)</f>
        <v>0</v>
      </c>
      <c r="E74" s="14">
        <f ca="1">SUMIF('JOURNAL STOCKS'!$B$7:$E$39,'ETAT DES STOCKS'!A74,'JOURNAL STOCKS'!$E$7:$E$39)</f>
        <v>0</v>
      </c>
      <c r="F74" s="117">
        <f ca="1">SUMIF('JOURNAL STOCKS'!$B$7:$E$39,'ETAT DES STOCKS'!A74,'JOURNAL STOCKS'!$F$7:$F$39)</f>
        <v>0</v>
      </c>
      <c r="G74" s="5">
        <f t="shared" ca="1" si="3"/>
        <v>1</v>
      </c>
      <c r="H74" s="145">
        <f ca="1">G74*'BASE PRODUITS'!E74</f>
        <v>32.72</v>
      </c>
      <c r="I74" s="146">
        <f ca="1">SUM('BASE PRODUITS'!F74*G74)</f>
        <v>33</v>
      </c>
      <c r="J74" s="108" t="str">
        <f>IF($A74=0,0,VLOOKUP($A74,'BASE PRODUITS'!$A:$I,8,0))</f>
        <v>Accessoire</v>
      </c>
      <c r="K74" s="124">
        <v>1</v>
      </c>
    </row>
    <row r="75" spans="1:11" ht="16.5" thickBot="1" x14ac:dyDescent="0.3">
      <c r="A75" s="29">
        <f>'BASE PRODUITS'!A75</f>
        <v>410323</v>
      </c>
      <c r="B75" s="3" t="str">
        <f>Tableau1[[#This Row],[Description]]&amp;" " &amp;Tableau1[[#This Row],[Couleur]]&amp;" "&amp;Tableau1[[#This Row],[Taille]]</f>
        <v>Tapis Aqua CoolKaeper Bleu 100x90</v>
      </c>
      <c r="C75" s="13">
        <f>IF($A75=0,0,VLOOKUP($A75,'BASE PRODUITS'!$A:$I,9,0))</f>
        <v>1</v>
      </c>
      <c r="D75" s="14">
        <f ca="1">SUMIF('JOURNAL STOCKS'!$B$7:$E$39,'ETAT DES STOCKS'!A75,'JOURNAL STOCKS'!$D$7:$D$39)</f>
        <v>0</v>
      </c>
      <c r="E75" s="14">
        <f ca="1">SUMIF('JOURNAL STOCKS'!$B$7:$E$39,'ETAT DES STOCKS'!A75,'JOURNAL STOCKS'!$E$7:$E$39)</f>
        <v>0</v>
      </c>
      <c r="F75" s="117">
        <f ca="1">SUMIF('JOURNAL STOCKS'!$B$7:$E$39,'ETAT DES STOCKS'!A75,'JOURNAL STOCKS'!$F$7:$F$39)</f>
        <v>0</v>
      </c>
      <c r="G75" s="5">
        <f t="shared" ca="1" si="3"/>
        <v>1</v>
      </c>
      <c r="H75" s="145">
        <f ca="1">G75*'BASE PRODUITS'!E75</f>
        <v>42.54</v>
      </c>
      <c r="I75" s="146">
        <f ca="1">SUM('BASE PRODUITS'!F75*G75)</f>
        <v>43</v>
      </c>
      <c r="J75" s="108" t="str">
        <f>IF($A75=0,0,VLOOKUP($A75,'BASE PRODUITS'!$A:$I,8,0))</f>
        <v>Accessoire</v>
      </c>
      <c r="K75" s="124">
        <v>1</v>
      </c>
    </row>
    <row r="76" spans="1:11" ht="16.5" thickBot="1" x14ac:dyDescent="0.3">
      <c r="A76" s="29">
        <f>'BASE PRODUITS'!A76</f>
        <v>410555</v>
      </c>
      <c r="B76" s="3" t="str">
        <f>Tableau1[[#This Row],[Description]]&amp;" " &amp;Tableau1[[#This Row],[Couleur]]&amp;" "&amp;Tableau1[[#This Row],[Taille]]</f>
        <v>Laisse Oxylone Noir 2000x20</v>
      </c>
      <c r="C76" s="13">
        <f>IF($A76=0,0,VLOOKUP($A76,'BASE PRODUITS'!$A:$I,9,0))</f>
        <v>5</v>
      </c>
      <c r="D76" s="14">
        <f ca="1">SUMIF('JOURNAL STOCKS'!$B$7:$E$39,'ETAT DES STOCKS'!A76,'JOURNAL STOCKS'!$D$7:$D$39)</f>
        <v>0</v>
      </c>
      <c r="E76" s="14">
        <f ca="1">SUMIF('JOURNAL STOCKS'!$B$7:$E$39,'ETAT DES STOCKS'!A76,'JOURNAL STOCKS'!$E$7:$E$39)</f>
        <v>0</v>
      </c>
      <c r="F76" s="117">
        <f ca="1">SUMIF('JOURNAL STOCKS'!$B$7:$E$39,'ETAT DES STOCKS'!A76,'JOURNAL STOCKS'!$F$7:$F$39)</f>
        <v>0</v>
      </c>
      <c r="G76" s="5">
        <f t="shared" ca="1" si="3"/>
        <v>5</v>
      </c>
      <c r="H76" s="145">
        <f ca="1">G76*'BASE PRODUITS'!E76</f>
        <v>27.5</v>
      </c>
      <c r="I76" s="146">
        <f ca="1">SUM('BASE PRODUITS'!F76*G76)</f>
        <v>35</v>
      </c>
      <c r="J76" s="108" t="str">
        <f>IF($A76=0,0,VLOOKUP($A76,'BASE PRODUITS'!$A:$I,8,0))</f>
        <v>Laisse</v>
      </c>
      <c r="K76" s="124">
        <v>1</v>
      </c>
    </row>
    <row r="77" spans="1:11" ht="16.5" thickBot="1" x14ac:dyDescent="0.3">
      <c r="A77" s="29">
        <f>'BASE PRODUITS'!A77</f>
        <v>416686</v>
      </c>
      <c r="B77" s="3" t="str">
        <f>Tableau1[[#This Row],[Description]]&amp;" " &amp;Tableau1[[#This Row],[Couleur]]&amp;" "&amp;Tableau1[[#This Row],[Taille]]</f>
        <v>Muselière D&amp;D Noir S</v>
      </c>
      <c r="C77" s="13">
        <f>IF($A77=0,0,VLOOKUP($A77,'BASE PRODUITS'!$A:$I,9,0))</f>
        <v>2</v>
      </c>
      <c r="D77" s="14">
        <f ca="1">SUMIF('JOURNAL STOCKS'!$B$7:$E$39,'ETAT DES STOCKS'!A77,'JOURNAL STOCKS'!$D$7:$D$39)</f>
        <v>0</v>
      </c>
      <c r="E77" s="14">
        <f ca="1">SUMIF('JOURNAL STOCKS'!$B$7:$E$39,'ETAT DES STOCKS'!A77,'JOURNAL STOCKS'!$E$7:$E$39)</f>
        <v>0</v>
      </c>
      <c r="F77" s="117">
        <f ca="1">SUMIF('JOURNAL STOCKS'!$B$7:$E$39,'ETAT DES STOCKS'!A77,'JOURNAL STOCKS'!$F$7:$F$39)</f>
        <v>0</v>
      </c>
      <c r="G77" s="5">
        <f t="shared" ca="1" si="3"/>
        <v>2</v>
      </c>
      <c r="H77" s="145">
        <f ca="1">G77*'BASE PRODUITS'!E77</f>
        <v>11</v>
      </c>
      <c r="I77" s="146">
        <f ca="1">SUM('BASE PRODUITS'!F77*G77)</f>
        <v>12</v>
      </c>
      <c r="J77" s="108" t="str">
        <f>IF($A77=0,0,VLOOKUP($A77,'BASE PRODUITS'!$A:$I,8,0))</f>
        <v>Muselière</v>
      </c>
      <c r="K77" s="124">
        <v>1</v>
      </c>
    </row>
    <row r="78" spans="1:11" ht="16.5" thickBot="1" x14ac:dyDescent="0.3">
      <c r="A78" s="29">
        <f>'BASE PRODUITS'!A78</f>
        <v>420913</v>
      </c>
      <c r="B78" s="3" t="str">
        <f>Tableau1[[#This Row],[Description]]&amp;" " &amp;Tableau1[[#This Row],[Couleur]]&amp;" "&amp;Tableau1[[#This Row],[Taille]]</f>
        <v xml:space="preserve">Bracelet Aqua CoolKaeper Rouge </v>
      </c>
      <c r="C78" s="13">
        <f>IF($A78=0,0,VLOOKUP($A78,'BASE PRODUITS'!$A:$I,9,0))</f>
        <v>2</v>
      </c>
      <c r="D78" s="14">
        <f ca="1">SUMIF('JOURNAL STOCKS'!$B$7:$E$39,'ETAT DES STOCKS'!A78,'JOURNAL STOCKS'!$D$7:$D$39)</f>
        <v>0</v>
      </c>
      <c r="E78" s="14">
        <f ca="1">SUMIF('JOURNAL STOCKS'!$B$7:$E$39,'ETAT DES STOCKS'!A78,'JOURNAL STOCKS'!$E$7:$E$39)</f>
        <v>0</v>
      </c>
      <c r="F78" s="117">
        <f ca="1">SUMIF('JOURNAL STOCKS'!$B$7:$E$39,'ETAT DES STOCKS'!A78,'JOURNAL STOCKS'!$F$7:$F$39)</f>
        <v>0</v>
      </c>
      <c r="G78" s="5">
        <f t="shared" ca="1" si="3"/>
        <v>2</v>
      </c>
      <c r="H78" s="145">
        <f ca="1">G78*'BASE PRODUITS'!E78</f>
        <v>12.7</v>
      </c>
      <c r="I78" s="146">
        <f ca="1">SUM('BASE PRODUITS'!F78*G78)</f>
        <v>16</v>
      </c>
      <c r="J78" s="108" t="str">
        <f>IF($A78=0,0,VLOOKUP($A78,'BASE PRODUITS'!$A:$I,8,0))</f>
        <v>Accessoire</v>
      </c>
      <c r="K78" s="124">
        <v>1</v>
      </c>
    </row>
    <row r="79" spans="1:11" ht="16.5" thickBot="1" x14ac:dyDescent="0.3">
      <c r="A79" s="29">
        <f>'BASE PRODUITS'!A79</f>
        <v>422611</v>
      </c>
      <c r="B79" s="3" t="str">
        <f>Tableau1[[#This Row],[Description]]&amp;" " &amp;Tableau1[[#This Row],[Couleur]]&amp;" "&amp;Tableau1[[#This Row],[Taille]]</f>
        <v xml:space="preserve">Sacoche a Friandise Animals Noir </v>
      </c>
      <c r="C79" s="13">
        <f>IF($A79=0,0,VLOOKUP($A79,'BASE PRODUITS'!$A:$I,9,0))</f>
        <v>2</v>
      </c>
      <c r="D79" s="14">
        <f ca="1">SUMIF('JOURNAL STOCKS'!$B$7:$E$39,'ETAT DES STOCKS'!A79,'JOURNAL STOCKS'!$D$7:$D$39)</f>
        <v>0</v>
      </c>
      <c r="E79" s="14">
        <f ca="1">SUMIF('JOURNAL STOCKS'!$B$7:$E$39,'ETAT DES STOCKS'!A79,'JOURNAL STOCKS'!$E$7:$E$39)</f>
        <v>1</v>
      </c>
      <c r="F79" s="117">
        <f ca="1">SUMIF('JOURNAL STOCKS'!$B$7:$E$39,'ETAT DES STOCKS'!A79,'JOURNAL STOCKS'!$F$7:$F$39)</f>
        <v>0</v>
      </c>
      <c r="G79" s="5">
        <f t="shared" ca="1" si="3"/>
        <v>1</v>
      </c>
      <c r="H79" s="145">
        <f ca="1">G79*'BASE PRODUITS'!E79</f>
        <v>14.58</v>
      </c>
      <c r="I79" s="146">
        <f ca="1">SUM('BASE PRODUITS'!F79*G79)</f>
        <v>16</v>
      </c>
      <c r="J79" s="108" t="str">
        <f>IF($A79=0,0,VLOOKUP($A79,'BASE PRODUITS'!$A:$I,8,0))</f>
        <v>Accessoire</v>
      </c>
      <c r="K79" s="124">
        <v>1</v>
      </c>
    </row>
    <row r="80" spans="1:11" ht="16.5" thickBot="1" x14ac:dyDescent="0.3">
      <c r="A80" s="29">
        <f>'BASE PRODUITS'!A80</f>
        <v>440566</v>
      </c>
      <c r="B80" s="3" t="str">
        <f>Tableau1[[#This Row],[Description]]&amp;" " &amp;Tableau1[[#This Row],[Couleur]]&amp;" "&amp;Tableau1[[#This Row],[Taille]]</f>
        <v xml:space="preserve">Pet Gear Noir </v>
      </c>
      <c r="C80" s="13">
        <f>IF($A80=0,0,VLOOKUP($A80,'BASE PRODUITS'!$A:$I,9,0))</f>
        <v>2</v>
      </c>
      <c r="D80" s="14">
        <f ca="1">SUMIF('JOURNAL STOCKS'!$B$7:$E$39,'ETAT DES STOCKS'!A80,'JOURNAL STOCKS'!$D$7:$D$39)</f>
        <v>0</v>
      </c>
      <c r="E80" s="14">
        <f ca="1">SUMIF('JOURNAL STOCKS'!$B$7:$E$39,'ETAT DES STOCKS'!A80,'JOURNAL STOCKS'!$E$7:$E$39)</f>
        <v>0</v>
      </c>
      <c r="F80" s="117">
        <f ca="1">SUMIF('JOURNAL STOCKS'!$B$7:$E$39,'ETAT DES STOCKS'!A80,'JOURNAL STOCKS'!$F$7:$F$39)</f>
        <v>0</v>
      </c>
      <c r="G80" s="5">
        <f t="shared" ca="1" si="3"/>
        <v>2</v>
      </c>
      <c r="H80" s="145">
        <f ca="1">G80*'BASE PRODUITS'!E80</f>
        <v>8.66</v>
      </c>
      <c r="I80" s="146">
        <f ca="1">SUM('BASE PRODUITS'!F80*G80)</f>
        <v>8</v>
      </c>
      <c r="J80" s="108" t="str">
        <f>IF($A80=0,0,VLOOKUP($A80,'BASE PRODUITS'!$A:$I,8,0))</f>
        <v>Accessoire</v>
      </c>
      <c r="K80" s="124">
        <v>1</v>
      </c>
    </row>
    <row r="81" spans="1:11" ht="16.5" thickBot="1" x14ac:dyDescent="0.3">
      <c r="A81" s="29">
        <f>'BASE PRODUITS'!A81</f>
        <v>480355</v>
      </c>
      <c r="B81" s="3" t="str">
        <f>Tableau1[[#This Row],[Description]]&amp;" " &amp;Tableau1[[#This Row],[Couleur]]&amp;" "&amp;Tableau1[[#This Row],[Taille]]</f>
        <v xml:space="preserve">Zolux Jouet a Mordre Multi </v>
      </c>
      <c r="C81" s="13">
        <f>IF($A81=0,0,VLOOKUP($A81,'BASE PRODUITS'!$A:$I,9,0))</f>
        <v>1</v>
      </c>
      <c r="D81" s="14">
        <f ca="1">SUMIF('JOURNAL STOCKS'!$B$7:$E$39,'ETAT DES STOCKS'!A81,'JOURNAL STOCKS'!$D$7:$D$39)</f>
        <v>0</v>
      </c>
      <c r="E81" s="14">
        <f ca="1">SUMIF('JOURNAL STOCKS'!$B$7:$E$39,'ETAT DES STOCKS'!A81,'JOURNAL STOCKS'!$E$7:$E$39)</f>
        <v>0</v>
      </c>
      <c r="F81" s="117">
        <f ca="1">SUMIF('JOURNAL STOCKS'!$B$7:$E$39,'ETAT DES STOCKS'!A81,'JOURNAL STOCKS'!$F$7:$F$39)</f>
        <v>0</v>
      </c>
      <c r="G81" s="5">
        <f t="shared" ca="1" si="3"/>
        <v>1</v>
      </c>
      <c r="H81" s="145">
        <f ca="1">G81*'BASE PRODUITS'!E81</f>
        <v>7.5</v>
      </c>
      <c r="I81" s="146">
        <f ca="1">SUM('BASE PRODUITS'!F81*G81)</f>
        <v>8</v>
      </c>
      <c r="J81" s="108" t="str">
        <f ca="1">IF($A81=0,0,VLOOKUP($A81,'BASE PRODUITS'!$A:$I,8,0))</f>
        <v>Jouet</v>
      </c>
      <c r="K81" s="124">
        <v>1</v>
      </c>
    </row>
    <row r="82" spans="1:11" ht="16.5" thickBot="1" x14ac:dyDescent="0.3">
      <c r="A82" s="29">
        <f>'BASE PRODUITS'!A82</f>
        <v>508031</v>
      </c>
      <c r="B82" s="3" t="str">
        <f>Tableau1[[#This Row],[Description]]&amp;" " &amp;Tableau1[[#This Row],[Couleur]]&amp;" "&amp;Tableau1[[#This Row],[Taille]]</f>
        <v>Colier Etrangleur Fine Maille Acier Chromé  Gris 30</v>
      </c>
      <c r="C82" s="13">
        <f>IF($A82=0,0,VLOOKUP($A82,'BASE PRODUITS'!$A:$I,9,0))</f>
        <v>1</v>
      </c>
      <c r="D82" s="14">
        <f ca="1">SUMIF('JOURNAL STOCKS'!$B$7:$E$39,'ETAT DES STOCKS'!A82,'JOURNAL STOCKS'!$D$7:$D$39)</f>
        <v>0</v>
      </c>
      <c r="E82" s="14">
        <f ca="1">SUMIF('JOURNAL STOCKS'!$B$7:$E$39,'ETAT DES STOCKS'!A82,'JOURNAL STOCKS'!$E$7:$E$39)</f>
        <v>0</v>
      </c>
      <c r="F82" s="117">
        <f ca="1">SUMIF('JOURNAL STOCKS'!$B$7:$E$39,'ETAT DES STOCKS'!A82,'JOURNAL STOCKS'!$F$7:$F$39)</f>
        <v>0</v>
      </c>
      <c r="G82" s="5">
        <f t="shared" ca="1" si="3"/>
        <v>1</v>
      </c>
      <c r="H82" s="145">
        <f ca="1">G82*'BASE PRODUITS'!E82</f>
        <v>4.93</v>
      </c>
      <c r="I82" s="146">
        <f ca="1">SUM('BASE PRODUITS'!F82*G82)</f>
        <v>6</v>
      </c>
      <c r="J82" s="108" t="str">
        <f>IF($A82=0,0,VLOOKUP($A82,'BASE PRODUITS'!$A:$I,8,0))</f>
        <v>Collier</v>
      </c>
      <c r="K82" s="124">
        <v>1</v>
      </c>
    </row>
    <row r="83" spans="1:11" ht="16.5" thickBot="1" x14ac:dyDescent="0.3">
      <c r="A83" s="29">
        <f>'BASE PRODUITS'!A83</f>
        <v>508033</v>
      </c>
      <c r="B83" s="3" t="str">
        <f>Tableau1[[#This Row],[Description]]&amp;" " &amp;Tableau1[[#This Row],[Couleur]]&amp;" "&amp;Tableau1[[#This Row],[Taille]]</f>
        <v>Colier Etrangleur Fine Maille Acier Chromé  Gris 40</v>
      </c>
      <c r="C83" s="13">
        <f>IF($A83=0,0,VLOOKUP($A83,'BASE PRODUITS'!$A:$I,9,0))</f>
        <v>1</v>
      </c>
      <c r="D83" s="14">
        <f ca="1">SUMIF('JOURNAL STOCKS'!$B$7:$E$39,'ETAT DES STOCKS'!A83,'JOURNAL STOCKS'!$D$7:$D$39)</f>
        <v>0</v>
      </c>
      <c r="E83" s="14">
        <f ca="1">SUMIF('JOURNAL STOCKS'!$B$7:$E$39,'ETAT DES STOCKS'!A83,'JOURNAL STOCKS'!$E$7:$E$39)</f>
        <v>0</v>
      </c>
      <c r="F83" s="117">
        <f ca="1">SUMIF('JOURNAL STOCKS'!$B$7:$E$39,'ETAT DES STOCKS'!A83,'JOURNAL STOCKS'!$F$7:$F$39)</f>
        <v>0</v>
      </c>
      <c r="G83" s="5">
        <f t="shared" ca="1" si="3"/>
        <v>1</v>
      </c>
      <c r="H83" s="145">
        <f ca="1">G83*'BASE PRODUITS'!E83</f>
        <v>6</v>
      </c>
      <c r="I83" s="146">
        <f ca="1">SUM('BASE PRODUITS'!F83*G83)</f>
        <v>8</v>
      </c>
      <c r="J83" s="108" t="str">
        <f>IF($A83=0,0,VLOOKUP($A83,'BASE PRODUITS'!$A:$I,8,0))</f>
        <v>Collier</v>
      </c>
      <c r="K83" s="124">
        <v>1</v>
      </c>
    </row>
    <row r="84" spans="1:11" ht="16.5" thickBot="1" x14ac:dyDescent="0.3">
      <c r="A84" s="29">
        <f>'BASE PRODUITS'!A84</f>
        <v>508812</v>
      </c>
      <c r="B84" s="3" t="str">
        <f>Tableau1[[#This Row],[Description]]&amp;" " &amp;Tableau1[[#This Row],[Couleur]]&amp;" "&amp;Tableau1[[#This Row],[Taille]]</f>
        <v>Colier Semi Double Rangs Acier Chromé Gris 35</v>
      </c>
      <c r="C84" s="13">
        <f>IF($A84=0,0,VLOOKUP($A84,'BASE PRODUITS'!$A:$I,9,0))</f>
        <v>3</v>
      </c>
      <c r="D84" s="14">
        <f ca="1">SUMIF('JOURNAL STOCKS'!$B$7:$E$39,'ETAT DES STOCKS'!A84,'JOURNAL STOCKS'!$D$7:$D$39)</f>
        <v>0</v>
      </c>
      <c r="E84" s="14">
        <f ca="1">SUMIF('JOURNAL STOCKS'!$B$7:$E$39,'ETAT DES STOCKS'!A84,'JOURNAL STOCKS'!$E$7:$E$39)</f>
        <v>1</v>
      </c>
      <c r="F84" s="117">
        <f ca="1">SUMIF('JOURNAL STOCKS'!$B$7:$E$39,'ETAT DES STOCKS'!A84,'JOURNAL STOCKS'!$F$7:$F$39)</f>
        <v>0</v>
      </c>
      <c r="G84" s="5">
        <f t="shared" ca="1" si="3"/>
        <v>2</v>
      </c>
      <c r="H84" s="145">
        <f ca="1">G84*'BASE PRODUITS'!E84</f>
        <v>11.26</v>
      </c>
      <c r="I84" s="146">
        <f ca="1">SUM('BASE PRODUITS'!F84*G84)</f>
        <v>14</v>
      </c>
      <c r="J84" s="108" t="str">
        <f>IF($A84=0,0,VLOOKUP($A84,'BASE PRODUITS'!$A:$I,8,0))</f>
        <v>Collier</v>
      </c>
      <c r="K84" s="124">
        <v>1</v>
      </c>
    </row>
    <row r="85" spans="1:11" ht="16.5" thickBot="1" x14ac:dyDescent="0.3">
      <c r="A85" s="29">
        <f>'BASE PRODUITS'!A85</f>
        <v>508813</v>
      </c>
      <c r="B85" s="3" t="str">
        <f>Tableau1[[#This Row],[Description]]&amp;" " &amp;Tableau1[[#This Row],[Couleur]]&amp;" "&amp;Tableau1[[#This Row],[Taille]]</f>
        <v>Colier Semi Double Rangs Acier Chromé Gris 40</v>
      </c>
      <c r="C85" s="13">
        <f>IF($A85=0,0,VLOOKUP($A85,'BASE PRODUITS'!$A:$I,9,0))</f>
        <v>1</v>
      </c>
      <c r="D85" s="14">
        <f ca="1">SUMIF('JOURNAL STOCKS'!$B$7:$E$39,'ETAT DES STOCKS'!A85,'JOURNAL STOCKS'!$D$7:$D$39)</f>
        <v>0</v>
      </c>
      <c r="E85" s="14">
        <f ca="1">SUMIF('JOURNAL STOCKS'!$B$7:$E$39,'ETAT DES STOCKS'!A85,'JOURNAL STOCKS'!$E$7:$E$39)</f>
        <v>1</v>
      </c>
      <c r="F85" s="117">
        <f ca="1">SUMIF('JOURNAL STOCKS'!$B$7:$E$39,'ETAT DES STOCKS'!A85,'JOURNAL STOCKS'!$F$7:$F$39)</f>
        <v>0</v>
      </c>
      <c r="G85" s="5">
        <f t="shared" ca="1" si="3"/>
        <v>0</v>
      </c>
      <c r="H85" s="145">
        <f ca="1">G85*'BASE PRODUITS'!E85</f>
        <v>0</v>
      </c>
      <c r="I85" s="146">
        <f ca="1">SUM('BASE PRODUITS'!F85*G85)</f>
        <v>0</v>
      </c>
      <c r="J85" s="108" t="str">
        <f>IF($A85=0,0,VLOOKUP($A85,'BASE PRODUITS'!$A:$I,8,0))</f>
        <v>Collier</v>
      </c>
      <c r="K85" s="124">
        <v>1</v>
      </c>
    </row>
    <row r="86" spans="1:11" ht="16.5" thickBot="1" x14ac:dyDescent="0.3">
      <c r="A86" s="29">
        <f>'BASE PRODUITS'!A86</f>
        <v>509803</v>
      </c>
      <c r="B86" s="3" t="str">
        <f>Tableau1[[#This Row],[Description]]&amp;" " &amp;Tableau1[[#This Row],[Couleur]]&amp;" "&amp;Tableau1[[#This Row],[Taille]]</f>
        <v>Colier Semi Double Rangs Fin Acier Chromé Gris 40</v>
      </c>
      <c r="C86" s="13">
        <f>IF($A86=0,0,VLOOKUP($A86,'BASE PRODUITS'!$A:$I,9,0))</f>
        <v>1</v>
      </c>
      <c r="D86" s="14">
        <f ca="1">SUMIF('JOURNAL STOCKS'!$B$7:$E$39,'ETAT DES STOCKS'!A86,'JOURNAL STOCKS'!$D$7:$D$39)</f>
        <v>0</v>
      </c>
      <c r="E86" s="14">
        <f ca="1">SUMIF('JOURNAL STOCKS'!$B$7:$E$39,'ETAT DES STOCKS'!A86,'JOURNAL STOCKS'!$E$7:$E$39)</f>
        <v>0</v>
      </c>
      <c r="F86" s="117">
        <f ca="1">SUMIF('JOURNAL STOCKS'!$B$7:$E$39,'ETAT DES STOCKS'!A86,'JOURNAL STOCKS'!$F$7:$F$39)</f>
        <v>0</v>
      </c>
      <c r="G86" s="5">
        <f t="shared" ca="1" si="3"/>
        <v>1</v>
      </c>
      <c r="H86" s="145">
        <f ca="1">G86*'BASE PRODUITS'!E86</f>
        <v>12.38</v>
      </c>
      <c r="I86" s="146">
        <f ca="1">SUM('BASE PRODUITS'!F86*G86)</f>
        <v>11.5</v>
      </c>
      <c r="J86" s="108" t="str">
        <f>IF($A86=0,0,VLOOKUP($A86,'BASE PRODUITS'!$A:$I,8,0))</f>
        <v>Collier</v>
      </c>
      <c r="K86" s="124">
        <v>1</v>
      </c>
    </row>
    <row r="87" spans="1:11" ht="16.5" thickBot="1" x14ac:dyDescent="0.3">
      <c r="A87" s="29">
        <f>'BASE PRODUITS'!A87</f>
        <v>509811</v>
      </c>
      <c r="B87" s="3" t="str">
        <f>Tableau1[[#This Row],[Description]]&amp;" " &amp;Tableau1[[#This Row],[Couleur]]&amp;" "&amp;Tableau1[[#This Row],[Taille]]</f>
        <v>Colier Semi Double Rangs Acier Chromé Gris 45</v>
      </c>
      <c r="C87" s="13">
        <f>IF($A87=0,0,VLOOKUP($A87,'BASE PRODUITS'!$A:$I,9,0))</f>
        <v>2</v>
      </c>
      <c r="D87" s="14">
        <f ca="1">SUMIF('JOURNAL STOCKS'!$B$7:$E$39,'ETAT DES STOCKS'!A87,'JOURNAL STOCKS'!$D$7:$D$39)</f>
        <v>0</v>
      </c>
      <c r="E87" s="14">
        <f ca="1">SUMIF('JOURNAL STOCKS'!$B$7:$E$39,'ETAT DES STOCKS'!A87,'JOURNAL STOCKS'!$E$7:$E$39)</f>
        <v>1</v>
      </c>
      <c r="F87" s="117">
        <f ca="1">SUMIF('JOURNAL STOCKS'!$B$7:$E$39,'ETAT DES STOCKS'!A87,'JOURNAL STOCKS'!$F$7:$F$39)</f>
        <v>0</v>
      </c>
      <c r="G87" s="5">
        <f t="shared" ca="1" si="3"/>
        <v>1</v>
      </c>
      <c r="H87" s="145">
        <f ca="1">G87*'BASE PRODUITS'!E87</f>
        <v>6.06</v>
      </c>
      <c r="I87" s="146">
        <f ca="1">SUM('BASE PRODUITS'!F87*G87)</f>
        <v>7</v>
      </c>
      <c r="J87" s="108" t="str">
        <f>IF($A87=0,0,VLOOKUP($A87,'BASE PRODUITS'!$A:$I,8,0))</f>
        <v>Collier</v>
      </c>
      <c r="K87" s="124">
        <v>1</v>
      </c>
    </row>
    <row r="88" spans="1:11" ht="16.5" thickBot="1" x14ac:dyDescent="0.3">
      <c r="A88" s="29">
        <f>'BASE PRODUITS'!A88</f>
        <v>509817</v>
      </c>
      <c r="B88" s="3" t="str">
        <f>Tableau1[[#This Row],[Description]]&amp;" " &amp;Tableau1[[#This Row],[Couleur]]&amp;" "&amp;Tableau1[[#This Row],[Taille]]</f>
        <v>Colier Semi Double Fine Maille Curogan Or 45</v>
      </c>
      <c r="C88" s="13">
        <f>IF($A88=0,0,VLOOKUP($A88,'BASE PRODUITS'!$A:$I,9,0))</f>
        <v>1</v>
      </c>
      <c r="D88" s="14">
        <f ca="1">SUMIF('JOURNAL STOCKS'!$B$7:$E$39,'ETAT DES STOCKS'!A88,'JOURNAL STOCKS'!$D$7:$D$39)</f>
        <v>0</v>
      </c>
      <c r="E88" s="14">
        <f ca="1">SUMIF('JOURNAL STOCKS'!$B$7:$E$39,'ETAT DES STOCKS'!A88,'JOURNAL STOCKS'!$E$7:$E$39)</f>
        <v>0</v>
      </c>
      <c r="F88" s="117">
        <f ca="1">SUMIF('JOURNAL STOCKS'!$B$7:$E$39,'ETAT DES STOCKS'!A88,'JOURNAL STOCKS'!$F$7:$F$39)</f>
        <v>0</v>
      </c>
      <c r="G88" s="5">
        <f t="shared" ca="1" si="3"/>
        <v>1</v>
      </c>
      <c r="H88" s="145">
        <f ca="1">G88*'BASE PRODUITS'!E88</f>
        <v>20.78</v>
      </c>
      <c r="I88" s="146">
        <f ca="1">SUM('BASE PRODUITS'!F88*G88)</f>
        <v>21</v>
      </c>
      <c r="J88" s="108" t="str">
        <f>IF($A88=0,0,VLOOKUP($A88,'BASE PRODUITS'!$A:$I,8,0))</f>
        <v>Collier</v>
      </c>
      <c r="K88" s="124">
        <v>1</v>
      </c>
    </row>
    <row r="89" spans="1:11" ht="16.5" thickBot="1" x14ac:dyDescent="0.3">
      <c r="A89" s="29">
        <f>'BASE PRODUITS'!A89</f>
        <v>509818</v>
      </c>
      <c r="B89" s="3" t="str">
        <f>Tableau1[[#This Row],[Description]]&amp;" " &amp;Tableau1[[#This Row],[Couleur]]&amp;" "&amp;Tableau1[[#This Row],[Taille]]</f>
        <v>Colier Semi Double Fine Maille Curogan Or 50</v>
      </c>
      <c r="C89" s="13">
        <f>IF($A89=0,0,VLOOKUP($A89,'BASE PRODUITS'!$A:$I,9,0))</f>
        <v>1</v>
      </c>
      <c r="D89" s="14">
        <f ca="1">SUMIF('JOURNAL STOCKS'!$B$7:$E$39,'ETAT DES STOCKS'!A89,'JOURNAL STOCKS'!$D$7:$D$39)</f>
        <v>0</v>
      </c>
      <c r="E89" s="14">
        <f ca="1">SUMIF('JOURNAL STOCKS'!$B$7:$E$39,'ETAT DES STOCKS'!A89,'JOURNAL STOCKS'!$E$7:$E$39)</f>
        <v>0</v>
      </c>
      <c r="F89" s="117">
        <f ca="1">SUMIF('JOURNAL STOCKS'!$B$7:$E$39,'ETAT DES STOCKS'!A89,'JOURNAL STOCKS'!$F$7:$F$39)</f>
        <v>0</v>
      </c>
      <c r="G89" s="5">
        <f t="shared" ca="1" si="3"/>
        <v>1</v>
      </c>
      <c r="H89" s="145">
        <f ca="1">G89*'BASE PRODUITS'!E89</f>
        <v>22.26</v>
      </c>
      <c r="I89" s="146">
        <f ca="1">SUM('BASE PRODUITS'!F89*G89)</f>
        <v>23</v>
      </c>
      <c r="J89" s="108" t="str">
        <f>IF($A89=0,0,VLOOKUP($A89,'BASE PRODUITS'!$A:$I,8,0))</f>
        <v>Collier</v>
      </c>
      <c r="K89" s="124">
        <v>1</v>
      </c>
    </row>
    <row r="90" spans="1:11" ht="16.5" thickBot="1" x14ac:dyDescent="0.3">
      <c r="A90" s="29">
        <f>'BASE PRODUITS'!A90</f>
        <v>509904</v>
      </c>
      <c r="B90" s="3" t="str">
        <f>Tableau1[[#This Row],[Description]]&amp;" " &amp;Tableau1[[#This Row],[Couleur]]&amp;" "&amp;Tableau1[[#This Row],[Taille]]</f>
        <v>Colier Semi Double Fine Maille Curogan Gris 60</v>
      </c>
      <c r="C90" s="13">
        <f>IF($A90=0,0,VLOOKUP($A90,'BASE PRODUITS'!$A:$I,9,0))</f>
        <v>1</v>
      </c>
      <c r="D90" s="14">
        <f ca="1">SUMIF('JOURNAL STOCKS'!$B$7:$E$39,'ETAT DES STOCKS'!A90,'JOURNAL STOCKS'!$D$7:$D$39)</f>
        <v>0</v>
      </c>
      <c r="E90" s="14">
        <f ca="1">SUMIF('JOURNAL STOCKS'!$B$7:$E$39,'ETAT DES STOCKS'!A90,'JOURNAL STOCKS'!$E$7:$E$39)</f>
        <v>0</v>
      </c>
      <c r="F90" s="117">
        <f ca="1">SUMIF('JOURNAL STOCKS'!$B$7:$E$39,'ETAT DES STOCKS'!A90,'JOURNAL STOCKS'!$F$7:$F$39)</f>
        <v>0</v>
      </c>
      <c r="G90" s="5">
        <f t="shared" ca="1" si="3"/>
        <v>1</v>
      </c>
      <c r="H90" s="145">
        <f ca="1">G90*'BASE PRODUITS'!E90</f>
        <v>13.61</v>
      </c>
      <c r="I90" s="146">
        <f ca="1">SUM('BASE PRODUITS'!F90*G90)</f>
        <v>10</v>
      </c>
      <c r="J90" s="108" t="str">
        <f>IF($A90=0,0,VLOOKUP($A90,'BASE PRODUITS'!$A:$I,8,0))</f>
        <v>Collier</v>
      </c>
      <c r="K90" s="124">
        <v>1</v>
      </c>
    </row>
    <row r="91" spans="1:11" ht="16.5" thickBot="1" x14ac:dyDescent="0.3">
      <c r="A91" s="29">
        <f>'BASE PRODUITS'!A91</f>
        <v>515065</v>
      </c>
      <c r="B91" s="3" t="str">
        <f>Tableau1[[#This Row],[Description]]&amp;" " &amp;Tableau1[[#This Row],[Couleur]]&amp;" "&amp;Tableau1[[#This Row],[Taille]]</f>
        <v>Colier Etrangleur Moyen Maille Acier Chromé Gris 62</v>
      </c>
      <c r="C91" s="13">
        <f>IF($A91=0,0,VLOOKUP($A91,'BASE PRODUITS'!$A:$I,9,0))</f>
        <v>1</v>
      </c>
      <c r="D91" s="14">
        <f ca="1">SUMIF('JOURNAL STOCKS'!$B$7:$E$39,'ETAT DES STOCKS'!A91,'JOURNAL STOCKS'!$D$7:$D$39)</f>
        <v>0</v>
      </c>
      <c r="E91" s="14">
        <f ca="1">SUMIF('JOURNAL STOCKS'!$B$7:$E$39,'ETAT DES STOCKS'!A91,'JOURNAL STOCKS'!$E$7:$E$39)</f>
        <v>0</v>
      </c>
      <c r="F91" s="117">
        <f ca="1">SUMIF('JOURNAL STOCKS'!$B$7:$E$39,'ETAT DES STOCKS'!A91,'JOURNAL STOCKS'!$F$7:$F$39)</f>
        <v>0</v>
      </c>
      <c r="G91" s="5">
        <f t="shared" ca="1" si="3"/>
        <v>1</v>
      </c>
      <c r="H91" s="145">
        <f ca="1">G91*'BASE PRODUITS'!E91</f>
        <v>6.17</v>
      </c>
      <c r="I91" s="146">
        <f ca="1">SUM('BASE PRODUITS'!F91*G91)</f>
        <v>7</v>
      </c>
      <c r="J91" s="108" t="str">
        <f>IF($A91=0,0,VLOOKUP($A91,'BASE PRODUITS'!$A:$I,8,0))</f>
        <v>Collier</v>
      </c>
      <c r="K91" s="124">
        <v>1</v>
      </c>
    </row>
    <row r="92" spans="1:11" ht="16.5" thickBot="1" x14ac:dyDescent="0.3">
      <c r="A92" s="29">
        <f>'BASE PRODUITS'!A92</f>
        <v>515066</v>
      </c>
      <c r="B92" s="3" t="str">
        <f>Tableau1[[#This Row],[Description]]&amp;" " &amp;Tableau1[[#This Row],[Couleur]]&amp;" "&amp;Tableau1[[#This Row],[Taille]]</f>
        <v>Colier Etrangleur Moyen Maille Acier Chromé Gris 66</v>
      </c>
      <c r="C92" s="13">
        <f>IF($A92=0,0,VLOOKUP($A92,'BASE PRODUITS'!$A:$I,9,0))</f>
        <v>1</v>
      </c>
      <c r="D92" s="14">
        <f ca="1">SUMIF('JOURNAL STOCKS'!$B$7:$E$39,'ETAT DES STOCKS'!A92,'JOURNAL STOCKS'!$D$7:$D$39)</f>
        <v>0</v>
      </c>
      <c r="E92" s="14">
        <f ca="1">SUMIF('JOURNAL STOCKS'!$B$7:$E$39,'ETAT DES STOCKS'!A92,'JOURNAL STOCKS'!$E$7:$E$39)</f>
        <v>0</v>
      </c>
      <c r="F92" s="117">
        <f ca="1">SUMIF('JOURNAL STOCKS'!$B$7:$E$39,'ETAT DES STOCKS'!A92,'JOURNAL STOCKS'!$F$7:$F$39)</f>
        <v>0</v>
      </c>
      <c r="G92" s="5">
        <f t="shared" ca="1" si="3"/>
        <v>1</v>
      </c>
      <c r="H92" s="145">
        <f ca="1">G92*'BASE PRODUITS'!E92</f>
        <v>6.64</v>
      </c>
      <c r="I92" s="146">
        <f ca="1">SUM('BASE PRODUITS'!F92*G92)</f>
        <v>7</v>
      </c>
      <c r="J92" s="108" t="str">
        <f>IF($A92=0,0,VLOOKUP($A92,'BASE PRODUITS'!$A:$I,8,0))</f>
        <v>Collier</v>
      </c>
      <c r="K92" s="124">
        <v>1</v>
      </c>
    </row>
    <row r="93" spans="1:11" ht="16.5" thickBot="1" x14ac:dyDescent="0.3">
      <c r="A93" s="29">
        <f>'BASE PRODUITS'!A93</f>
        <v>516031</v>
      </c>
      <c r="B93" s="3" t="str">
        <f>Tableau1[[#This Row],[Description]]&amp;" " &amp;Tableau1[[#This Row],[Couleur]]&amp;" "&amp;Tableau1[[#This Row],[Taille]]</f>
        <v>Colier Etrangleur Grosse Maille Chromé Gris 51</v>
      </c>
      <c r="C93" s="13">
        <f>IF($A93=0,0,VLOOKUP($A93,'BASE PRODUITS'!$A:$I,9,0))</f>
        <v>1</v>
      </c>
      <c r="D93" s="14">
        <f ca="1">SUMIF('JOURNAL STOCKS'!$B$7:$E$39,'ETAT DES STOCKS'!A93,'JOURNAL STOCKS'!$D$7:$D$39)</f>
        <v>0</v>
      </c>
      <c r="E93" s="14">
        <f ca="1">SUMIF('JOURNAL STOCKS'!$B$7:$E$39,'ETAT DES STOCKS'!A93,'JOURNAL STOCKS'!$E$7:$E$39)</f>
        <v>0</v>
      </c>
      <c r="F93" s="117">
        <f ca="1">SUMIF('JOURNAL STOCKS'!$B$7:$E$39,'ETAT DES STOCKS'!A93,'JOURNAL STOCKS'!$F$7:$F$39)</f>
        <v>0</v>
      </c>
      <c r="G93" s="5">
        <f t="shared" ca="1" si="3"/>
        <v>1</v>
      </c>
      <c r="H93" s="145">
        <f ca="1">G93*'BASE PRODUITS'!E93</f>
        <v>3.78</v>
      </c>
      <c r="I93" s="146">
        <f ca="1">SUM('BASE PRODUITS'!F93*G93)</f>
        <v>4</v>
      </c>
      <c r="J93" s="108" t="str">
        <f>IF($A93=0,0,VLOOKUP($A93,'BASE PRODUITS'!$A:$I,8,0))</f>
        <v>Collier</v>
      </c>
      <c r="K93" s="124">
        <v>1</v>
      </c>
    </row>
    <row r="94" spans="1:11" ht="16.5" thickBot="1" x14ac:dyDescent="0.3">
      <c r="A94" s="29">
        <f>'BASE PRODUITS'!A94</f>
        <v>516032</v>
      </c>
      <c r="B94" s="3" t="str">
        <f>Tableau1[[#This Row],[Description]]&amp;" " &amp;Tableau1[[#This Row],[Couleur]]&amp;" "&amp;Tableau1[[#This Row],[Taille]]</f>
        <v>Colier Etrangleur Grosse Maille Chromé Gris 59</v>
      </c>
      <c r="C94" s="13">
        <f>IF($A94=0,0,VLOOKUP($A94,'BASE PRODUITS'!$A:$I,9,0))</f>
        <v>1</v>
      </c>
      <c r="D94" s="14">
        <f ca="1">SUMIF('JOURNAL STOCKS'!$B$7:$E$39,'ETAT DES STOCKS'!A94,'JOURNAL STOCKS'!$D$7:$D$39)</f>
        <v>0</v>
      </c>
      <c r="E94" s="14">
        <f ca="1">SUMIF('JOURNAL STOCKS'!$B$7:$E$39,'ETAT DES STOCKS'!A94,'JOURNAL STOCKS'!$E$7:$E$39)</f>
        <v>1</v>
      </c>
      <c r="F94" s="117">
        <f ca="1">SUMIF('JOURNAL STOCKS'!$B$7:$E$39,'ETAT DES STOCKS'!A94,'JOURNAL STOCKS'!$F$7:$F$39)</f>
        <v>0</v>
      </c>
      <c r="G94" s="5">
        <f t="shared" ca="1" si="3"/>
        <v>0</v>
      </c>
      <c r="H94" s="145">
        <f ca="1">G94*'BASE PRODUITS'!E94</f>
        <v>0</v>
      </c>
      <c r="I94" s="146">
        <f ca="1">SUM('BASE PRODUITS'!F94*G94)</f>
        <v>0</v>
      </c>
      <c r="J94" s="108" t="str">
        <f>IF($A94=0,0,VLOOKUP($A94,'BASE PRODUITS'!$A:$I,8,0))</f>
        <v>Collier</v>
      </c>
      <c r="K94" s="124">
        <v>1</v>
      </c>
    </row>
    <row r="95" spans="1:11" ht="16.5" thickBot="1" x14ac:dyDescent="0.3">
      <c r="A95" s="29">
        <f>'BASE PRODUITS'!A95</f>
        <v>516037</v>
      </c>
      <c r="B95" s="3" t="str">
        <f>Tableau1[[#This Row],[Description]]&amp;" " &amp;Tableau1[[#This Row],[Couleur]]&amp;" "&amp;Tableau1[[#This Row],[Taille]]</f>
        <v>Colier Etrangleur Grosse Maille Chromé Gris 80</v>
      </c>
      <c r="C95" s="13">
        <f>IF($A95=0,0,VLOOKUP($A95,'BASE PRODUITS'!$A:$I,9,0))</f>
        <v>1</v>
      </c>
      <c r="D95" s="14">
        <f ca="1">SUMIF('JOURNAL STOCKS'!$B$7:$E$39,'ETAT DES STOCKS'!A95,'JOURNAL STOCKS'!$D$7:$D$39)</f>
        <v>0</v>
      </c>
      <c r="E95" s="14">
        <f ca="1">SUMIF('JOURNAL STOCKS'!$B$7:$E$39,'ETAT DES STOCKS'!A95,'JOURNAL STOCKS'!$E$7:$E$39)</f>
        <v>0</v>
      </c>
      <c r="F95" s="117">
        <f ca="1">SUMIF('JOURNAL STOCKS'!$B$7:$E$39,'ETAT DES STOCKS'!A95,'JOURNAL STOCKS'!$F$7:$F$39)</f>
        <v>0</v>
      </c>
      <c r="G95" s="5">
        <f t="shared" ca="1" si="3"/>
        <v>1</v>
      </c>
      <c r="H95" s="145">
        <f ca="1">G95*'BASE PRODUITS'!E95</f>
        <v>6.22</v>
      </c>
      <c r="I95" s="146">
        <f ca="1">SUM('BASE PRODUITS'!F95*G95)</f>
        <v>6</v>
      </c>
      <c r="J95" s="108" t="str">
        <f>IF($A95=0,0,VLOOKUP($A95,'BASE PRODUITS'!$A:$I,8,0))</f>
        <v>Collier</v>
      </c>
      <c r="K95" s="124">
        <v>1</v>
      </c>
    </row>
    <row r="96" spans="1:11" ht="16.5" thickBot="1" x14ac:dyDescent="0.3">
      <c r="A96" s="29">
        <f>'BASE PRODUITS'!A96</f>
        <v>516047</v>
      </c>
      <c r="B96" s="3" t="str">
        <f>Tableau1[[#This Row],[Description]]&amp;" " &amp;Tableau1[[#This Row],[Couleur]]&amp;" "&amp;Tableau1[[#This Row],[Taille]]</f>
        <v>Colier Etrangleur Grosse Maille Acier Chromé Gris 80</v>
      </c>
      <c r="C96" s="13">
        <f>IF($A96=0,0,VLOOKUP($A96,'BASE PRODUITS'!$A:$I,9,0))</f>
        <v>1</v>
      </c>
      <c r="D96" s="14">
        <f ca="1">SUMIF('JOURNAL STOCKS'!$B$7:$E$39,'ETAT DES STOCKS'!A96,'JOURNAL STOCKS'!$D$7:$D$39)</f>
        <v>0</v>
      </c>
      <c r="E96" s="14">
        <f ca="1">SUMIF('JOURNAL STOCKS'!$B$7:$E$39,'ETAT DES STOCKS'!A96,'JOURNAL STOCKS'!$E$7:$E$39)</f>
        <v>0</v>
      </c>
      <c r="F96" s="117">
        <f ca="1">SUMIF('JOURNAL STOCKS'!$B$7:$E$39,'ETAT DES STOCKS'!A96,'JOURNAL STOCKS'!$F$7:$F$39)</f>
        <v>0</v>
      </c>
      <c r="G96" s="5">
        <f t="shared" ca="1" si="3"/>
        <v>1</v>
      </c>
      <c r="H96" s="145">
        <f ca="1">G96*'BASE PRODUITS'!E96</f>
        <v>10.4</v>
      </c>
      <c r="I96" s="146">
        <f ca="1">SUM('BASE PRODUITS'!F96*G96)</f>
        <v>9</v>
      </c>
      <c r="J96" s="108" t="str">
        <f>IF($A96=0,0,VLOOKUP($A96,'BASE PRODUITS'!$A:$I,8,0))</f>
        <v>Collier</v>
      </c>
      <c r="K96" s="124">
        <v>1</v>
      </c>
    </row>
    <row r="97" spans="1:11" ht="16.5" thickBot="1" x14ac:dyDescent="0.3">
      <c r="A97" s="29">
        <f>'BASE PRODUITS'!A97</f>
        <v>516194</v>
      </c>
      <c r="B97" s="3" t="str">
        <f>Tableau1[[#This Row],[Description]]&amp;" " &amp;Tableau1[[#This Row],[Couleur]]&amp;" "&amp;Tableau1[[#This Row],[Taille]]</f>
        <v>Colier Etrangleur Moyen Maille Acier Chromé Gris 35</v>
      </c>
      <c r="C97" s="13">
        <f>IF($A97=0,0,VLOOKUP($A97,'BASE PRODUITS'!$A:$I,9,0))</f>
        <v>2</v>
      </c>
      <c r="D97" s="14">
        <f ca="1">SUMIF('JOURNAL STOCKS'!$B$7:$E$39,'ETAT DES STOCKS'!A97,'JOURNAL STOCKS'!$D$7:$D$39)</f>
        <v>0</v>
      </c>
      <c r="E97" s="14">
        <f ca="1">SUMIF('JOURNAL STOCKS'!$B$7:$E$39,'ETAT DES STOCKS'!A97,'JOURNAL STOCKS'!$E$7:$E$39)</f>
        <v>0</v>
      </c>
      <c r="F97" s="117">
        <f ca="1">SUMIF('JOURNAL STOCKS'!$B$7:$E$39,'ETAT DES STOCKS'!A97,'JOURNAL STOCKS'!$F$7:$F$39)</f>
        <v>0</v>
      </c>
      <c r="G97" s="5">
        <f t="shared" ca="1" si="3"/>
        <v>2</v>
      </c>
      <c r="H97" s="145">
        <f ca="1">G97*'BASE PRODUITS'!E97</f>
        <v>11.76</v>
      </c>
      <c r="I97" s="146">
        <f ca="1">SUM('BASE PRODUITS'!F97*G97)</f>
        <v>14</v>
      </c>
      <c r="J97" s="108" t="str">
        <f>IF($A97=0,0,VLOOKUP($A97,'BASE PRODUITS'!$A:$I,8,0))</f>
        <v>Collier</v>
      </c>
      <c r="K97" s="124">
        <v>1</v>
      </c>
    </row>
    <row r="98" spans="1:11" ht="16.5" thickBot="1" x14ac:dyDescent="0.3">
      <c r="A98" s="29">
        <f>'BASE PRODUITS'!A98</f>
        <v>516195</v>
      </c>
      <c r="B98" s="3" t="str">
        <f>Tableau1[[#This Row],[Description]]&amp;" " &amp;Tableau1[[#This Row],[Couleur]]&amp;" "&amp;Tableau1[[#This Row],[Taille]]</f>
        <v>Colier Etrangleur Moyen Maille Acier Chromé Gris 40</v>
      </c>
      <c r="C98" s="13">
        <f>IF($A98=0,0,VLOOKUP($A98,'BASE PRODUITS'!$A:$I,9,0))</f>
        <v>1</v>
      </c>
      <c r="D98" s="14">
        <f ca="1">SUMIF('JOURNAL STOCKS'!$B$7:$E$39,'ETAT DES STOCKS'!A98,'JOURNAL STOCKS'!$D$7:$D$39)</f>
        <v>0</v>
      </c>
      <c r="E98" s="14">
        <f ca="1">SUMIF('JOURNAL STOCKS'!$B$7:$E$39,'ETAT DES STOCKS'!A98,'JOURNAL STOCKS'!$E$7:$E$39)</f>
        <v>0</v>
      </c>
      <c r="F98" s="117">
        <f ca="1">SUMIF('JOURNAL STOCKS'!$B$7:$E$39,'ETAT DES STOCKS'!A98,'JOURNAL STOCKS'!$F$7:$F$39)</f>
        <v>0</v>
      </c>
      <c r="G98" s="5">
        <f t="shared" ca="1" si="3"/>
        <v>1</v>
      </c>
      <c r="H98" s="145">
        <f ca="1">G98*'BASE PRODUITS'!E98</f>
        <v>6.25</v>
      </c>
      <c r="I98" s="146">
        <f ca="1">SUM('BASE PRODUITS'!F98*G98)</f>
        <v>7</v>
      </c>
      <c r="J98" s="108" t="str">
        <f>IF($A98=0,0,VLOOKUP($A98,'BASE PRODUITS'!$A:$I,8,0))</f>
        <v>Collier</v>
      </c>
      <c r="K98" s="124">
        <v>1</v>
      </c>
    </row>
    <row r="99" spans="1:11" ht="16.5" thickBot="1" x14ac:dyDescent="0.3">
      <c r="A99" s="29">
        <f>'BASE PRODUITS'!A99</f>
        <v>516613</v>
      </c>
      <c r="B99" s="3" t="str">
        <f>Tableau1[[#This Row],[Description]]&amp;" " &amp;Tableau1[[#This Row],[Couleur]]&amp;" "&amp;Tableau1[[#This Row],[Taille]]</f>
        <v>Colier Etrangleur Grosse Maille Acier Chromé Gris 61</v>
      </c>
      <c r="C99" s="13">
        <f>IF($A99=0,0,VLOOKUP($A99,'BASE PRODUITS'!$A:$I,9,0))</f>
        <v>1</v>
      </c>
      <c r="D99" s="14">
        <f ca="1">SUMIF('JOURNAL STOCKS'!$B$7:$E$39,'ETAT DES STOCKS'!A99,'JOURNAL STOCKS'!$D$7:$D$39)</f>
        <v>0</v>
      </c>
      <c r="E99" s="14">
        <f ca="1">SUMIF('JOURNAL STOCKS'!$B$7:$E$39,'ETAT DES STOCKS'!A99,'JOURNAL STOCKS'!$E$7:$E$39)</f>
        <v>0</v>
      </c>
      <c r="F99" s="117">
        <f ca="1">SUMIF('JOURNAL STOCKS'!$B$7:$E$39,'ETAT DES STOCKS'!A99,'JOURNAL STOCKS'!$F$7:$F$39)</f>
        <v>0</v>
      </c>
      <c r="G99" s="5">
        <f t="shared" ca="1" si="3"/>
        <v>1</v>
      </c>
      <c r="H99" s="145">
        <f ca="1">G99*'BASE PRODUITS'!E99</f>
        <v>8.18</v>
      </c>
      <c r="I99" s="146">
        <f ca="1">SUM('BASE PRODUITS'!F99*G99)</f>
        <v>7</v>
      </c>
      <c r="J99" s="108" t="str">
        <f>IF($A99=0,0,VLOOKUP($A99,'BASE PRODUITS'!$A:$I,8,0))</f>
        <v>Collier</v>
      </c>
      <c r="K99" s="124">
        <v>1</v>
      </c>
    </row>
    <row r="100" spans="1:11" ht="16.5" thickBot="1" x14ac:dyDescent="0.3">
      <c r="A100" s="29">
        <f>'BASE PRODUITS'!A100</f>
        <v>516614</v>
      </c>
      <c r="B100" s="3" t="str">
        <f>Tableau1[[#This Row],[Description]]&amp;" " &amp;Tableau1[[#This Row],[Couleur]]&amp;" "&amp;Tableau1[[#This Row],[Taille]]</f>
        <v>Colier Etrangleur Grosse Maille Acier Chromé Gris 65</v>
      </c>
      <c r="C100" s="13">
        <f>IF($A100=0,0,VLOOKUP($A100,'BASE PRODUITS'!$A:$I,9,0))</f>
        <v>1</v>
      </c>
      <c r="D100" s="14">
        <f ca="1">SUMIF('JOURNAL STOCKS'!$B$7:$E$39,'ETAT DES STOCKS'!A100,'JOURNAL STOCKS'!$D$7:$D$39)</f>
        <v>0</v>
      </c>
      <c r="E100" s="14">
        <f ca="1">SUMIF('JOURNAL STOCKS'!$B$7:$E$39,'ETAT DES STOCKS'!A100,'JOURNAL STOCKS'!$E$7:$E$39)</f>
        <v>0</v>
      </c>
      <c r="F100" s="117">
        <f ca="1">SUMIF('JOURNAL STOCKS'!$B$7:$E$39,'ETAT DES STOCKS'!A100,'JOURNAL STOCKS'!$F$7:$F$39)</f>
        <v>0</v>
      </c>
      <c r="G100" s="5">
        <f t="shared" ca="1" si="3"/>
        <v>1</v>
      </c>
      <c r="H100" s="145">
        <f ca="1">G100*'BASE PRODUITS'!E100</f>
        <v>8.42</v>
      </c>
      <c r="I100" s="146">
        <f ca="1">SUM('BASE PRODUITS'!F100*G100)</f>
        <v>8</v>
      </c>
      <c r="J100" s="108" t="str">
        <f>IF($A100=0,0,VLOOKUP($A100,'BASE PRODUITS'!$A:$I,8,0))</f>
        <v>Collier</v>
      </c>
      <c r="K100" s="124">
        <v>1</v>
      </c>
    </row>
    <row r="101" spans="1:11" ht="16.5" thickBot="1" x14ac:dyDescent="0.3">
      <c r="A101" s="29">
        <f>'BASE PRODUITS'!A101</f>
        <v>516615</v>
      </c>
      <c r="B101" s="3" t="str">
        <f>Tableau1[[#This Row],[Description]]&amp;" " &amp;Tableau1[[#This Row],[Couleur]]&amp;" "&amp;Tableau1[[#This Row],[Taille]]</f>
        <v>Colier Etrangleur Grosse Maille Acier Chromé Gris 68</v>
      </c>
      <c r="C101" s="13">
        <f>IF($A101=0,0,VLOOKUP($A101,'BASE PRODUITS'!$A:$I,9,0))</f>
        <v>2</v>
      </c>
      <c r="D101" s="14">
        <f ca="1">SUMIF('JOURNAL STOCKS'!$B$7:$E$39,'ETAT DES STOCKS'!A101,'JOURNAL STOCKS'!$D$7:$D$39)</f>
        <v>0</v>
      </c>
      <c r="E101" s="14">
        <f ca="1">SUMIF('JOURNAL STOCKS'!$B$7:$E$39,'ETAT DES STOCKS'!A101,'JOURNAL STOCKS'!$E$7:$E$39)</f>
        <v>1</v>
      </c>
      <c r="F101" s="117">
        <f ca="1">SUMIF('JOURNAL STOCKS'!$B$7:$E$39,'ETAT DES STOCKS'!A101,'JOURNAL STOCKS'!$F$7:$F$39)</f>
        <v>0</v>
      </c>
      <c r="G101" s="5">
        <f t="shared" ca="1" si="3"/>
        <v>1</v>
      </c>
      <c r="H101" s="145">
        <f ca="1">G101*'BASE PRODUITS'!E101</f>
        <v>8.74</v>
      </c>
      <c r="I101" s="146">
        <f ca="1">SUM('BASE PRODUITS'!F101*G101)</f>
        <v>11</v>
      </c>
      <c r="J101" s="108" t="str">
        <f>IF($A101=0,0,VLOOKUP($A101,'BASE PRODUITS'!$A:$I,8,0))</f>
        <v>Collier</v>
      </c>
      <c r="K101" s="124">
        <v>1</v>
      </c>
    </row>
    <row r="102" spans="1:11" ht="16.5" thickBot="1" x14ac:dyDescent="0.3">
      <c r="A102" s="29">
        <f>'BASE PRODUITS'!A102</f>
        <v>560589</v>
      </c>
      <c r="B102" s="3" t="str">
        <f>Tableau1[[#This Row],[Description]]&amp;" " &amp;Tableau1[[#This Row],[Couleur]]&amp;" "&amp;Tableau1[[#This Row],[Taille]]</f>
        <v>Semi Nylon Jaune 47</v>
      </c>
      <c r="C102" s="13">
        <f>IF($A102=0,0,VLOOKUP($A102,'BASE PRODUITS'!$A:$I,9,0))</f>
        <v>1</v>
      </c>
      <c r="D102" s="14">
        <f ca="1">SUMIF('JOURNAL STOCKS'!$B$7:$E$39,'ETAT DES STOCKS'!A102,'JOURNAL STOCKS'!$D$7:$D$39)</f>
        <v>0</v>
      </c>
      <c r="E102" s="14">
        <f ca="1">SUMIF('JOURNAL STOCKS'!$B$7:$E$39,'ETAT DES STOCKS'!A102,'JOURNAL STOCKS'!$E$7:$E$39)</f>
        <v>0</v>
      </c>
      <c r="F102" s="117">
        <f ca="1">SUMIF('JOURNAL STOCKS'!$B$7:$E$39,'ETAT DES STOCKS'!A102,'JOURNAL STOCKS'!$F$7:$F$39)</f>
        <v>0</v>
      </c>
      <c r="G102" s="5">
        <f t="shared" ref="G102:G133" ca="1" si="4">C102+D102-E102-F102</f>
        <v>1</v>
      </c>
      <c r="H102" s="145">
        <f ca="1">G102*'BASE PRODUITS'!E102</f>
        <v>4.5</v>
      </c>
      <c r="I102" s="146">
        <f ca="1">SUM('BASE PRODUITS'!F102*G102)</f>
        <v>5</v>
      </c>
      <c r="J102" s="108" t="str">
        <f>IF($A102=0,0,VLOOKUP($A102,'BASE PRODUITS'!$A:$I,8,0))</f>
        <v>Collier</v>
      </c>
      <c r="K102" s="124">
        <v>1</v>
      </c>
    </row>
    <row r="103" spans="1:11" ht="16.5" thickBot="1" x14ac:dyDescent="0.3">
      <c r="A103" s="29">
        <f>'BASE PRODUITS'!A103</f>
        <v>560592</v>
      </c>
      <c r="B103" s="3" t="str">
        <f>Tableau1[[#This Row],[Description]]&amp;" " &amp;Tableau1[[#This Row],[Couleur]]&amp;" "&amp;Tableau1[[#This Row],[Taille]]</f>
        <v>Semi Nylon  Rouge 52</v>
      </c>
      <c r="C103" s="13">
        <f>IF($A103=0,0,VLOOKUP($A103,'BASE PRODUITS'!$A:$I,9,0))</f>
        <v>1</v>
      </c>
      <c r="D103" s="14">
        <f ca="1">SUMIF('JOURNAL STOCKS'!$B$7:$E$39,'ETAT DES STOCKS'!A103,'JOURNAL STOCKS'!$D$7:$D$39)</f>
        <v>0</v>
      </c>
      <c r="E103" s="14">
        <f ca="1">SUMIF('JOURNAL STOCKS'!$B$7:$E$39,'ETAT DES STOCKS'!A103,'JOURNAL STOCKS'!$E$7:$E$39)</f>
        <v>0</v>
      </c>
      <c r="F103" s="117">
        <f ca="1">SUMIF('JOURNAL STOCKS'!$B$7:$E$39,'ETAT DES STOCKS'!A103,'JOURNAL STOCKS'!$F$7:$F$39)</f>
        <v>0</v>
      </c>
      <c r="G103" s="5">
        <f t="shared" ca="1" si="4"/>
        <v>1</v>
      </c>
      <c r="H103" s="145">
        <f ca="1">G103*'BASE PRODUITS'!E103</f>
        <v>5.5</v>
      </c>
      <c r="I103" s="146">
        <f ca="1">SUM('BASE PRODUITS'!F103*G103)</f>
        <v>6</v>
      </c>
      <c r="J103" s="108" t="str">
        <f>IF($A103=0,0,VLOOKUP($A103,'BASE PRODUITS'!$A:$I,8,0))</f>
        <v>Collier</v>
      </c>
      <c r="K103" s="124">
        <v>1</v>
      </c>
    </row>
    <row r="104" spans="1:11" ht="16.5" thickBot="1" x14ac:dyDescent="0.3">
      <c r="A104" s="29">
        <f>'BASE PRODUITS'!A104</f>
        <v>561005</v>
      </c>
      <c r="B104" s="3" t="str">
        <f>Tableau1[[#This Row],[Description]]&amp;" " &amp;Tableau1[[#This Row],[Couleur]]&amp;" "&amp;Tableau1[[#This Row],[Taille]]</f>
        <v>Collier Riveté Maron 60x20</v>
      </c>
      <c r="C104" s="13">
        <f>IF($A104=0,0,VLOOKUP($A104,'BASE PRODUITS'!$A:$I,9,0))</f>
        <v>1</v>
      </c>
      <c r="D104" s="14">
        <f ca="1">SUMIF('JOURNAL STOCKS'!$B$7:$E$39,'ETAT DES STOCKS'!A104,'JOURNAL STOCKS'!$D$7:$D$39)</f>
        <v>0</v>
      </c>
      <c r="E104" s="14">
        <f ca="1">SUMIF('JOURNAL STOCKS'!$B$7:$E$39,'ETAT DES STOCKS'!A104,'JOURNAL STOCKS'!$E$7:$E$39)</f>
        <v>0</v>
      </c>
      <c r="F104" s="117">
        <f ca="1">SUMIF('JOURNAL STOCKS'!$B$7:$E$39,'ETAT DES STOCKS'!A104,'JOURNAL STOCKS'!$F$7:$F$39)</f>
        <v>0</v>
      </c>
      <c r="G104" s="5">
        <f t="shared" ca="1" si="4"/>
        <v>1</v>
      </c>
      <c r="H104" s="145">
        <f ca="1">G104*'BASE PRODUITS'!E104</f>
        <v>8.23</v>
      </c>
      <c r="I104" s="146">
        <f ca="1">SUM('BASE PRODUITS'!F104*G104)</f>
        <v>10</v>
      </c>
      <c r="J104" s="108" t="str">
        <f>IF($A104=0,0,VLOOKUP($A104,'BASE PRODUITS'!$A:$I,8,0))</f>
        <v>Collier</v>
      </c>
      <c r="K104" s="124">
        <v>1</v>
      </c>
    </row>
    <row r="105" spans="1:11" ht="16.5" thickBot="1" x14ac:dyDescent="0.3">
      <c r="A105" s="29">
        <f>'BASE PRODUITS'!A105</f>
        <v>561006</v>
      </c>
      <c r="B105" s="3" t="str">
        <f>Tableau1[[#This Row],[Description]]&amp;" " &amp;Tableau1[[#This Row],[Couleur]]&amp;" "&amp;Tableau1[[#This Row],[Taille]]</f>
        <v>Collier Riveté Maron 65x30</v>
      </c>
      <c r="C105" s="13">
        <f>IF($A105=0,0,VLOOKUP($A105,'BASE PRODUITS'!$A:$I,9,0))</f>
        <v>1</v>
      </c>
      <c r="D105" s="14">
        <f ca="1">SUMIF('JOURNAL STOCKS'!$B$7:$E$39,'ETAT DES STOCKS'!A105,'JOURNAL STOCKS'!$D$7:$D$39)</f>
        <v>0</v>
      </c>
      <c r="E105" s="14">
        <f ca="1">SUMIF('JOURNAL STOCKS'!$B$7:$E$39,'ETAT DES STOCKS'!A105,'JOURNAL STOCKS'!$E$7:$E$39)</f>
        <v>0</v>
      </c>
      <c r="F105" s="117">
        <f ca="1">SUMIF('JOURNAL STOCKS'!$B$7:$E$39,'ETAT DES STOCKS'!A105,'JOURNAL STOCKS'!$F$7:$F$39)</f>
        <v>0</v>
      </c>
      <c r="G105" s="5">
        <f t="shared" ca="1" si="4"/>
        <v>1</v>
      </c>
      <c r="H105" s="145">
        <f ca="1">G105*'BASE PRODUITS'!E105</f>
        <v>8.6</v>
      </c>
      <c r="I105" s="146">
        <f ca="1">SUM('BASE PRODUITS'!F105*G105)</f>
        <v>10</v>
      </c>
      <c r="J105" s="108" t="str">
        <f>IF($A105=0,0,VLOOKUP($A105,'BASE PRODUITS'!$A:$I,8,0))</f>
        <v>Collier</v>
      </c>
      <c r="K105" s="124">
        <v>1</v>
      </c>
    </row>
    <row r="106" spans="1:11" ht="16.5" thickBot="1" x14ac:dyDescent="0.3">
      <c r="A106" s="29">
        <f>'BASE PRODUITS'!A106</f>
        <v>561127</v>
      </c>
      <c r="B106" s="3" t="str">
        <f>Tableau1[[#This Row],[Description]]&amp;" " &amp;Tableau1[[#This Row],[Couleur]]&amp;" "&amp;Tableau1[[#This Row],[Taille]]</f>
        <v>Licol Halti Noir 3</v>
      </c>
      <c r="C106" s="13">
        <f>IF($A106=0,0,VLOOKUP($A106,'BASE PRODUITS'!$A:$I,9,0))</f>
        <v>1</v>
      </c>
      <c r="D106" s="14">
        <f ca="1">SUMIF('JOURNAL STOCKS'!$B$7:$E$39,'ETAT DES STOCKS'!A106,'JOURNAL STOCKS'!$D$7:$D$39)</f>
        <v>0</v>
      </c>
      <c r="E106" s="14">
        <f ca="1">SUMIF('JOURNAL STOCKS'!$B$7:$E$39,'ETAT DES STOCKS'!A106,'JOURNAL STOCKS'!$E$7:$E$39)</f>
        <v>0</v>
      </c>
      <c r="F106" s="117">
        <f ca="1">SUMIF('JOURNAL STOCKS'!$B$7:$E$39,'ETAT DES STOCKS'!A106,'JOURNAL STOCKS'!$F$7:$F$39)</f>
        <v>0</v>
      </c>
      <c r="G106" s="5">
        <f t="shared" ca="1" si="4"/>
        <v>1</v>
      </c>
      <c r="H106" s="145">
        <f ca="1">G106*'BASE PRODUITS'!E106</f>
        <v>14.26</v>
      </c>
      <c r="I106" s="146">
        <f ca="1">SUM('BASE PRODUITS'!F106*G106)</f>
        <v>6</v>
      </c>
      <c r="J106" s="108" t="str">
        <f>IF($A106=0,0,VLOOKUP($A106,'BASE PRODUITS'!$A:$I,8,0))</f>
        <v>Collier</v>
      </c>
      <c r="K106" s="124">
        <v>1</v>
      </c>
    </row>
    <row r="107" spans="1:11" ht="16.5" thickBot="1" x14ac:dyDescent="0.3">
      <c r="A107" s="29">
        <f>'BASE PRODUITS'!A107</f>
        <v>561323</v>
      </c>
      <c r="B107" s="3" t="str">
        <f>Tableau1[[#This Row],[Description]]&amp;" " &amp;Tableau1[[#This Row],[Couleur]]&amp;" "&amp;Tableau1[[#This Row],[Taille]]</f>
        <v>Collier Cousu Double Maron 65x30</v>
      </c>
      <c r="C107" s="13">
        <f>IF($A107=0,0,VLOOKUP($A107,'BASE PRODUITS'!$A:$I,9,0))</f>
        <v>1</v>
      </c>
      <c r="D107" s="14">
        <f ca="1">SUMIF('JOURNAL STOCKS'!$B$7:$E$39,'ETAT DES STOCKS'!A107,'JOURNAL STOCKS'!$D$7:$D$39)</f>
        <v>0</v>
      </c>
      <c r="E107" s="14">
        <f ca="1">SUMIF('JOURNAL STOCKS'!$B$7:$E$39,'ETAT DES STOCKS'!A107,'JOURNAL STOCKS'!$E$7:$E$39)</f>
        <v>0</v>
      </c>
      <c r="F107" s="117">
        <f ca="1">SUMIF('JOURNAL STOCKS'!$B$7:$E$39,'ETAT DES STOCKS'!A107,'JOURNAL STOCKS'!$F$7:$F$39)</f>
        <v>0</v>
      </c>
      <c r="G107" s="5">
        <f t="shared" ca="1" si="4"/>
        <v>1</v>
      </c>
      <c r="H107" s="145">
        <f ca="1">G107*'BASE PRODUITS'!E107</f>
        <v>15.12</v>
      </c>
      <c r="I107" s="146">
        <f ca="1">SUM('BASE PRODUITS'!F107*G107)</f>
        <v>16.5</v>
      </c>
      <c r="J107" s="108" t="str">
        <f>IF($A107=0,0,VLOOKUP($A107,'BASE PRODUITS'!$A:$I,8,0))</f>
        <v>Collier</v>
      </c>
      <c r="K107" s="124">
        <v>1</v>
      </c>
    </row>
    <row r="108" spans="1:11" ht="16.5" thickBot="1" x14ac:dyDescent="0.3">
      <c r="A108" s="29">
        <f>'BASE PRODUITS'!A108</f>
        <v>561440</v>
      </c>
      <c r="B108" s="3" t="str">
        <f>Tableau1[[#This Row],[Description]]&amp;" " &amp;Tableau1[[#This Row],[Couleur]]&amp;" "&amp;Tableau1[[#This Row],[Taille]]</f>
        <v>Collier Cuir Noir 40x18</v>
      </c>
      <c r="C108" s="13">
        <f>IF($A108=0,0,VLOOKUP($A108,'BASE PRODUITS'!$A:$I,9,0))</f>
        <v>1</v>
      </c>
      <c r="D108" s="14">
        <f ca="1">SUMIF('JOURNAL STOCKS'!$B$7:$E$39,'ETAT DES STOCKS'!A108,'JOURNAL STOCKS'!$D$7:$D$39)</f>
        <v>0</v>
      </c>
      <c r="E108" s="14">
        <f ca="1">SUMIF('JOURNAL STOCKS'!$B$7:$E$39,'ETAT DES STOCKS'!A108,'JOURNAL STOCKS'!$E$7:$E$39)</f>
        <v>0</v>
      </c>
      <c r="F108" s="117">
        <f ca="1">SUMIF('JOURNAL STOCKS'!$B$7:$E$39,'ETAT DES STOCKS'!A108,'JOURNAL STOCKS'!$F$7:$F$39)</f>
        <v>0</v>
      </c>
      <c r="G108" s="5">
        <f t="shared" ca="1" si="4"/>
        <v>1</v>
      </c>
      <c r="H108" s="145">
        <f ca="1">G108*'BASE PRODUITS'!E108</f>
        <v>4.88</v>
      </c>
      <c r="I108" s="146">
        <f ca="1">SUM('BASE PRODUITS'!F108*G108)</f>
        <v>5.5</v>
      </c>
      <c r="J108" s="108" t="str">
        <f>IF($A108=0,0,VLOOKUP($A108,'BASE PRODUITS'!$A:$I,8,0))</f>
        <v>Collier</v>
      </c>
      <c r="K108" s="124">
        <v>1</v>
      </c>
    </row>
    <row r="109" spans="1:11" ht="16.5" thickBot="1" x14ac:dyDescent="0.3">
      <c r="A109" s="29">
        <f>'BASE PRODUITS'!A109</f>
        <v>566500</v>
      </c>
      <c r="B109" s="3" t="str">
        <f>Tableau1[[#This Row],[Description]]&amp;" " &amp;Tableau1[[#This Row],[Couleur]]&amp;" "&amp;Tableau1[[#This Row],[Taille]]</f>
        <v>Collier Cuir Rouge 32x12</v>
      </c>
      <c r="C109" s="13">
        <f>IF($A109=0,0,VLOOKUP($A109,'BASE PRODUITS'!$A:$I,9,0))</f>
        <v>3</v>
      </c>
      <c r="D109" s="14">
        <f ca="1">SUMIF('JOURNAL STOCKS'!$B$7:$E$39,'ETAT DES STOCKS'!A109,'JOURNAL STOCKS'!$D$7:$D$39)</f>
        <v>0</v>
      </c>
      <c r="E109" s="14">
        <f ca="1">SUMIF('JOURNAL STOCKS'!$B$7:$E$39,'ETAT DES STOCKS'!A109,'JOURNAL STOCKS'!$E$7:$E$39)</f>
        <v>0</v>
      </c>
      <c r="F109" s="117">
        <f ca="1">SUMIF('JOURNAL STOCKS'!$B$7:$E$39,'ETAT DES STOCKS'!A109,'JOURNAL STOCKS'!$F$7:$F$39)</f>
        <v>0</v>
      </c>
      <c r="G109" s="5">
        <f t="shared" ca="1" si="4"/>
        <v>3</v>
      </c>
      <c r="H109" s="145">
        <f ca="1">G109*'BASE PRODUITS'!E109</f>
        <v>6.48</v>
      </c>
      <c r="I109" s="146">
        <f ca="1">SUM('BASE PRODUITS'!F109*G109)</f>
        <v>15</v>
      </c>
      <c r="J109" s="108" t="str">
        <f>IF($A109=0,0,VLOOKUP($A109,'BASE PRODUITS'!$A:$I,8,0))</f>
        <v>Collier</v>
      </c>
      <c r="K109" s="124">
        <v>1</v>
      </c>
    </row>
    <row r="110" spans="1:11" ht="16.5" thickBot="1" x14ac:dyDescent="0.3">
      <c r="A110" s="29">
        <f>'BASE PRODUITS'!A110</f>
        <v>566800</v>
      </c>
      <c r="B110" s="3" t="str">
        <f>Tableau1[[#This Row],[Description]]&amp;" " &amp;Tableau1[[#This Row],[Couleur]]&amp;" "&amp;Tableau1[[#This Row],[Taille]]</f>
        <v>Collier Cuir Rouge 45x20</v>
      </c>
      <c r="C110" s="13">
        <f>IF($A110=0,0,VLOOKUP($A110,'BASE PRODUITS'!$A:$I,9,0))</f>
        <v>2</v>
      </c>
      <c r="D110" s="14">
        <f ca="1">SUMIF('JOURNAL STOCKS'!$B$7:$E$39,'ETAT DES STOCKS'!A110,'JOURNAL STOCKS'!$D$7:$D$39)</f>
        <v>0</v>
      </c>
      <c r="E110" s="14">
        <f ca="1">SUMIF('JOURNAL STOCKS'!$B$7:$E$39,'ETAT DES STOCKS'!A110,'JOURNAL STOCKS'!$E$7:$E$39)</f>
        <v>0</v>
      </c>
      <c r="F110" s="117">
        <f ca="1">SUMIF('JOURNAL STOCKS'!$B$7:$E$39,'ETAT DES STOCKS'!A110,'JOURNAL STOCKS'!$F$7:$F$39)</f>
        <v>0</v>
      </c>
      <c r="G110" s="5">
        <f t="shared" ca="1" si="4"/>
        <v>2</v>
      </c>
      <c r="H110" s="145">
        <f ca="1">G110*'BASE PRODUITS'!E110</f>
        <v>6.58</v>
      </c>
      <c r="I110" s="146">
        <f ca="1">SUM('BASE PRODUITS'!F110*G110)</f>
        <v>8</v>
      </c>
      <c r="J110" s="108" t="str">
        <f>IF($A110=0,0,VLOOKUP($A110,'BASE PRODUITS'!$A:$I,8,0))</f>
        <v>Collier</v>
      </c>
      <c r="K110" s="124">
        <v>1</v>
      </c>
    </row>
    <row r="111" spans="1:11" ht="16.5" thickBot="1" x14ac:dyDescent="0.3">
      <c r="A111" s="29">
        <f>'BASE PRODUITS'!A111</f>
        <v>578301</v>
      </c>
      <c r="B111" s="3" t="str">
        <f>Tableau1[[#This Row],[Description]]&amp;" " &amp;Tableau1[[#This Row],[Couleur]]&amp;" "&amp;Tableau1[[#This Row],[Taille]]</f>
        <v>Collier Fluorescent  Jaune 45x25</v>
      </c>
      <c r="C111" s="13">
        <f>IF($A111=0,0,VLOOKUP($A111,'BASE PRODUITS'!$A:$I,9,0))</f>
        <v>1</v>
      </c>
      <c r="D111" s="14">
        <f ca="1">SUMIF('JOURNAL STOCKS'!$B$7:$E$39,'ETAT DES STOCKS'!A111,'JOURNAL STOCKS'!$D$7:$D$39)</f>
        <v>0</v>
      </c>
      <c r="E111" s="14">
        <f ca="1">SUMIF('JOURNAL STOCKS'!$B$7:$E$39,'ETAT DES STOCKS'!A111,'JOURNAL STOCKS'!$E$7:$E$39)</f>
        <v>0</v>
      </c>
      <c r="F111" s="117">
        <f ca="1">SUMIF('JOURNAL STOCKS'!$B$7:$E$39,'ETAT DES STOCKS'!A111,'JOURNAL STOCKS'!$F$7:$F$39)</f>
        <v>0</v>
      </c>
      <c r="G111" s="5">
        <f t="shared" ca="1" si="4"/>
        <v>1</v>
      </c>
      <c r="H111" s="145">
        <f ca="1">G111*'BASE PRODUITS'!E111</f>
        <v>5.09</v>
      </c>
      <c r="I111" s="146">
        <f ca="1">SUM('BASE PRODUITS'!F111*G111)</f>
        <v>6.5</v>
      </c>
      <c r="J111" s="108" t="str">
        <f>IF($A111=0,0,VLOOKUP($A111,'BASE PRODUITS'!$A:$I,8,0))</f>
        <v>Collier</v>
      </c>
      <c r="K111" s="124">
        <v>1</v>
      </c>
    </row>
    <row r="112" spans="1:11" ht="16.5" thickBot="1" x14ac:dyDescent="0.3">
      <c r="A112" s="29">
        <f>'BASE PRODUITS'!A112</f>
        <v>578304</v>
      </c>
      <c r="B112" s="3" t="str">
        <f>Tableau1[[#This Row],[Description]]&amp;" " &amp;Tableau1[[#This Row],[Couleur]]&amp;" "&amp;Tableau1[[#This Row],[Taille]]</f>
        <v>Collier Fluorescent  Jaune 50x25</v>
      </c>
      <c r="C112" s="13">
        <f>IF($A112=0,0,VLOOKUP($A112,'BASE PRODUITS'!$A:$I,9,0))</f>
        <v>1</v>
      </c>
      <c r="D112" s="14">
        <f ca="1">SUMIF('JOURNAL STOCKS'!$B$7:$E$39,'ETAT DES STOCKS'!A112,'JOURNAL STOCKS'!$D$7:$D$39)</f>
        <v>0</v>
      </c>
      <c r="E112" s="14">
        <f ca="1">SUMIF('JOURNAL STOCKS'!$B$7:$E$39,'ETAT DES STOCKS'!A112,'JOURNAL STOCKS'!$E$7:$E$39)</f>
        <v>0</v>
      </c>
      <c r="F112" s="117">
        <f ca="1">SUMIF('JOURNAL STOCKS'!$B$7:$E$39,'ETAT DES STOCKS'!A112,'JOURNAL STOCKS'!$F$7:$F$39)</f>
        <v>0</v>
      </c>
      <c r="G112" s="5">
        <f t="shared" ca="1" si="4"/>
        <v>1</v>
      </c>
      <c r="H112" s="145">
        <f ca="1">G112*'BASE PRODUITS'!E112</f>
        <v>5.28</v>
      </c>
      <c r="I112" s="146">
        <f ca="1">SUM('BASE PRODUITS'!F112*G112)</f>
        <v>6.5</v>
      </c>
      <c r="J112" s="108" t="str">
        <f>IF($A112=0,0,VLOOKUP($A112,'BASE PRODUITS'!$A:$I,8,0))</f>
        <v>Collier</v>
      </c>
      <c r="K112" s="124">
        <v>1</v>
      </c>
    </row>
    <row r="113" spans="1:11" ht="16.5" thickBot="1" x14ac:dyDescent="0.3">
      <c r="A113" s="29">
        <f>'BASE PRODUITS'!A113</f>
        <v>578314</v>
      </c>
      <c r="B113" s="3" t="str">
        <f>Tableau1[[#This Row],[Description]]&amp;" " &amp;Tableau1[[#This Row],[Couleur]]&amp;" "&amp;Tableau1[[#This Row],[Taille]]</f>
        <v>Collier Fluorescent  Jaune 60x35</v>
      </c>
      <c r="C113" s="13">
        <f>IF($A113=0,0,VLOOKUP($A113,'BASE PRODUITS'!$A:$I,9,0))</f>
        <v>1</v>
      </c>
      <c r="D113" s="14">
        <f ca="1">SUMIF('JOURNAL STOCKS'!$B$7:$E$39,'ETAT DES STOCKS'!A113,'JOURNAL STOCKS'!$D$7:$D$39)</f>
        <v>0</v>
      </c>
      <c r="E113" s="14">
        <f ca="1">SUMIF('JOURNAL STOCKS'!$B$7:$E$39,'ETAT DES STOCKS'!A113,'JOURNAL STOCKS'!$E$7:$E$39)</f>
        <v>0</v>
      </c>
      <c r="F113" s="117">
        <f ca="1">SUMIF('JOURNAL STOCKS'!$B$7:$E$39,'ETAT DES STOCKS'!A113,'JOURNAL STOCKS'!$F$7:$F$39)</f>
        <v>0</v>
      </c>
      <c r="G113" s="5">
        <f t="shared" ca="1" si="4"/>
        <v>1</v>
      </c>
      <c r="H113" s="145">
        <f ca="1">G113*'BASE PRODUITS'!E113</f>
        <v>7.22</v>
      </c>
      <c r="I113" s="146">
        <f ca="1">SUM('BASE PRODUITS'!F113*G113)</f>
        <v>8.5</v>
      </c>
      <c r="J113" s="108" t="str">
        <f>IF($A113=0,0,VLOOKUP($A113,'BASE PRODUITS'!$A:$I,8,0))</f>
        <v>Collier</v>
      </c>
      <c r="K113" s="124">
        <v>1</v>
      </c>
    </row>
    <row r="114" spans="1:11" ht="16.5" thickBot="1" x14ac:dyDescent="0.3">
      <c r="A114" s="29">
        <f>'BASE PRODUITS'!A114</f>
        <v>578320</v>
      </c>
      <c r="B114" s="3" t="str">
        <f>Tableau1[[#This Row],[Description]]&amp;" " &amp;Tableau1[[#This Row],[Couleur]]&amp;" "&amp;Tableau1[[#This Row],[Taille]]</f>
        <v>Collier Biothane Fluo Orange 45x25</v>
      </c>
      <c r="C114" s="13">
        <f>IF($A114=0,0,VLOOKUP($A114,'BASE PRODUITS'!$A:$I,9,0))</f>
        <v>2</v>
      </c>
      <c r="D114" s="14">
        <f ca="1">SUMIF('JOURNAL STOCKS'!$B$7:$E$39,'ETAT DES STOCKS'!A114,'JOURNAL STOCKS'!$D$7:$D$39)</f>
        <v>0</v>
      </c>
      <c r="E114" s="14">
        <f ca="1">SUMIF('JOURNAL STOCKS'!$B$7:$E$39,'ETAT DES STOCKS'!A114,'JOURNAL STOCKS'!$E$7:$E$39)</f>
        <v>0</v>
      </c>
      <c r="F114" s="117">
        <f ca="1">SUMIF('JOURNAL STOCKS'!$B$7:$E$39,'ETAT DES STOCKS'!A114,'JOURNAL STOCKS'!$F$7:$F$39)</f>
        <v>0</v>
      </c>
      <c r="G114" s="5">
        <f t="shared" ca="1" si="4"/>
        <v>2</v>
      </c>
      <c r="H114" s="145">
        <f ca="1">G114*'BASE PRODUITS'!E114</f>
        <v>12.94</v>
      </c>
      <c r="I114" s="146">
        <f ca="1">SUM('BASE PRODUITS'!F114*G114)</f>
        <v>15</v>
      </c>
      <c r="J114" s="108" t="str">
        <f>IF($A114=0,0,VLOOKUP($A114,'BASE PRODUITS'!$A:$I,8,0))</f>
        <v>Collier</v>
      </c>
      <c r="K114" s="124">
        <v>1</v>
      </c>
    </row>
    <row r="115" spans="1:11" ht="16.5" thickBot="1" x14ac:dyDescent="0.3">
      <c r="A115" s="29">
        <f>'BASE PRODUITS'!A115</f>
        <v>578321</v>
      </c>
      <c r="B115" s="3" t="str">
        <f>Tableau1[[#This Row],[Description]]&amp;" " &amp;Tableau1[[#This Row],[Couleur]]&amp;" "&amp;Tableau1[[#This Row],[Taille]]</f>
        <v>Collier Biothane Fluo Orange 50x25</v>
      </c>
      <c r="C115" s="13">
        <f>IF($A115=0,0,VLOOKUP($A115,'BASE PRODUITS'!$A:$I,9,0))</f>
        <v>1</v>
      </c>
      <c r="D115" s="14">
        <f ca="1">SUMIF('JOURNAL STOCKS'!$B$7:$E$39,'ETAT DES STOCKS'!A115,'JOURNAL STOCKS'!$D$7:$D$39)</f>
        <v>0</v>
      </c>
      <c r="E115" s="14">
        <f ca="1">SUMIF('JOURNAL STOCKS'!$B$7:$E$39,'ETAT DES STOCKS'!A115,'JOURNAL STOCKS'!$E$7:$E$39)</f>
        <v>0</v>
      </c>
      <c r="F115" s="117">
        <f ca="1">SUMIF('JOURNAL STOCKS'!$B$7:$E$39,'ETAT DES STOCKS'!A115,'JOURNAL STOCKS'!$F$7:$F$39)</f>
        <v>0</v>
      </c>
      <c r="G115" s="5">
        <f t="shared" ca="1" si="4"/>
        <v>1</v>
      </c>
      <c r="H115" s="145">
        <f ca="1">G115*'BASE PRODUITS'!E115</f>
        <v>6.82</v>
      </c>
      <c r="I115" s="146">
        <f ca="1">SUM('BASE PRODUITS'!F115*G115)</f>
        <v>7.5</v>
      </c>
      <c r="J115" s="108" t="str">
        <f>IF($A115=0,0,VLOOKUP($A115,'BASE PRODUITS'!$A:$I,8,0))</f>
        <v>Collier</v>
      </c>
      <c r="K115" s="124">
        <v>1</v>
      </c>
    </row>
    <row r="116" spans="1:11" ht="16.5" thickBot="1" x14ac:dyDescent="0.3">
      <c r="A116" s="29">
        <f>'BASE PRODUITS'!A116</f>
        <v>578322</v>
      </c>
      <c r="B116" s="3" t="str">
        <f>Tableau1[[#This Row],[Description]]&amp;" " &amp;Tableau1[[#This Row],[Couleur]]&amp;" "&amp;Tableau1[[#This Row],[Taille]]</f>
        <v>Collier Biothane Fluo Orange 55x25</v>
      </c>
      <c r="C116" s="13">
        <f>IF($A116=0,0,VLOOKUP($A116,'BASE PRODUITS'!$A:$I,9,0))</f>
        <v>1</v>
      </c>
      <c r="D116" s="14">
        <f ca="1">SUMIF('JOURNAL STOCKS'!$B$7:$E$39,'ETAT DES STOCKS'!A116,'JOURNAL STOCKS'!$D$7:$D$39)</f>
        <v>0</v>
      </c>
      <c r="E116" s="14">
        <f ca="1">SUMIF('JOURNAL STOCKS'!$B$7:$E$39,'ETAT DES STOCKS'!A116,'JOURNAL STOCKS'!$E$7:$E$39)</f>
        <v>0</v>
      </c>
      <c r="F116" s="117">
        <f ca="1">SUMIF('JOURNAL STOCKS'!$B$7:$E$39,'ETAT DES STOCKS'!A116,'JOURNAL STOCKS'!$F$7:$F$39)</f>
        <v>0</v>
      </c>
      <c r="G116" s="5">
        <f t="shared" ca="1" si="4"/>
        <v>1</v>
      </c>
      <c r="H116" s="145">
        <f ca="1">G116*'BASE PRODUITS'!E116</f>
        <v>7.24</v>
      </c>
      <c r="I116" s="146">
        <f ca="1">SUM('BASE PRODUITS'!F116*G116)</f>
        <v>8</v>
      </c>
      <c r="J116" s="108" t="str">
        <f>IF($A116=0,0,VLOOKUP($A116,'BASE PRODUITS'!$A:$I,8,0))</f>
        <v>Collier</v>
      </c>
      <c r="K116" s="124">
        <v>1</v>
      </c>
    </row>
    <row r="117" spans="1:11" ht="16.5" thickBot="1" x14ac:dyDescent="0.3">
      <c r="A117" s="29">
        <f>'BASE PRODUITS'!A117</f>
        <v>578327</v>
      </c>
      <c r="B117" s="3" t="str">
        <f>Tableau1[[#This Row],[Description]]&amp;" " &amp;Tableau1[[#This Row],[Couleur]]&amp;" "&amp;Tableau1[[#This Row],[Taille]]</f>
        <v>Collier Biothane Reflechissant Orange 50x25</v>
      </c>
      <c r="C117" s="13">
        <f>IF($A117=0,0,VLOOKUP($A117,'BASE PRODUITS'!$A:$I,9,0))</f>
        <v>1</v>
      </c>
      <c r="D117" s="14">
        <f ca="1">SUMIF('JOURNAL STOCKS'!$B$7:$E$39,'ETAT DES STOCKS'!A117,'JOURNAL STOCKS'!$D$7:$D$39)</f>
        <v>0</v>
      </c>
      <c r="E117" s="14">
        <f ca="1">SUMIF('JOURNAL STOCKS'!$B$7:$E$39,'ETAT DES STOCKS'!A117,'JOURNAL STOCKS'!$E$7:$E$39)</f>
        <v>0</v>
      </c>
      <c r="F117" s="117">
        <f ca="1">SUMIF('JOURNAL STOCKS'!$B$7:$E$39,'ETAT DES STOCKS'!A117,'JOURNAL STOCKS'!$F$7:$F$39)</f>
        <v>0</v>
      </c>
      <c r="G117" s="5">
        <f t="shared" ca="1" si="4"/>
        <v>1</v>
      </c>
      <c r="H117" s="145">
        <f ca="1">G117*'BASE PRODUITS'!E117</f>
        <v>8.1999999999999993</v>
      </c>
      <c r="I117" s="146">
        <f ca="1">SUM('BASE PRODUITS'!F117*G117)</f>
        <v>9</v>
      </c>
      <c r="J117" s="108" t="str">
        <f>IF($A117=0,0,VLOOKUP($A117,'BASE PRODUITS'!$A:$I,8,0))</f>
        <v>Collier</v>
      </c>
      <c r="K117" s="124">
        <v>1</v>
      </c>
    </row>
    <row r="118" spans="1:11" ht="16.5" thickBot="1" x14ac:dyDescent="0.3">
      <c r="A118" s="29">
        <f>'BASE PRODUITS'!A118</f>
        <v>578328</v>
      </c>
      <c r="B118" s="3" t="str">
        <f>Tableau1[[#This Row],[Description]]&amp;" " &amp;Tableau1[[#This Row],[Couleur]]&amp;" "&amp;Tableau1[[#This Row],[Taille]]</f>
        <v>Collier Biothane Reflechissant Orange 55x25</v>
      </c>
      <c r="C118" s="13">
        <f>IF($A118=0,0,VLOOKUP($A118,'BASE PRODUITS'!$A:$I,9,0))</f>
        <v>1</v>
      </c>
      <c r="D118" s="14">
        <f ca="1">SUMIF('JOURNAL STOCKS'!$B$7:$E$39,'ETAT DES STOCKS'!A118,'JOURNAL STOCKS'!$D$7:$D$39)</f>
        <v>0</v>
      </c>
      <c r="E118" s="14">
        <f ca="1">SUMIF('JOURNAL STOCKS'!$B$7:$E$39,'ETAT DES STOCKS'!A118,'JOURNAL STOCKS'!$E$7:$E$39)</f>
        <v>0</v>
      </c>
      <c r="F118" s="117">
        <f ca="1">SUMIF('JOURNAL STOCKS'!$B$7:$E$39,'ETAT DES STOCKS'!A118,'JOURNAL STOCKS'!$F$7:$F$39)</f>
        <v>0</v>
      </c>
      <c r="G118" s="5">
        <f t="shared" ca="1" si="4"/>
        <v>1</v>
      </c>
      <c r="H118" s="145">
        <f ca="1">G118*'BASE PRODUITS'!E118</f>
        <v>8.77</v>
      </c>
      <c r="I118" s="146">
        <f ca="1">SUM('BASE PRODUITS'!F118*G118)</f>
        <v>9</v>
      </c>
      <c r="J118" s="108" t="str">
        <f>IF($A118=0,0,VLOOKUP($A118,'BASE PRODUITS'!$A:$I,8,0))</f>
        <v>Collier</v>
      </c>
      <c r="K118" s="124">
        <v>1</v>
      </c>
    </row>
    <row r="119" spans="1:11" ht="16.5" thickBot="1" x14ac:dyDescent="0.3">
      <c r="A119" s="29">
        <f>'BASE PRODUITS'!A119</f>
        <v>578334</v>
      </c>
      <c r="B119" s="3" t="str">
        <f>Tableau1[[#This Row],[Description]]&amp;" " &amp;Tableau1[[#This Row],[Couleur]]&amp;" "&amp;Tableau1[[#This Row],[Taille]]</f>
        <v>Collier Biothane Camouflage Orange 50x19</v>
      </c>
      <c r="C119" s="13">
        <f>IF($A119=0,0,VLOOKUP($A119,'BASE PRODUITS'!$A:$I,9,0))</f>
        <v>1</v>
      </c>
      <c r="D119" s="14">
        <f ca="1">SUMIF('JOURNAL STOCKS'!$B$7:$E$39,'ETAT DES STOCKS'!A119,'JOURNAL STOCKS'!$D$7:$D$39)</f>
        <v>0</v>
      </c>
      <c r="E119" s="14">
        <f ca="1">SUMIF('JOURNAL STOCKS'!$B$7:$E$39,'ETAT DES STOCKS'!A119,'JOURNAL STOCKS'!$E$7:$E$39)</f>
        <v>0</v>
      </c>
      <c r="F119" s="117">
        <f ca="1">SUMIF('JOURNAL STOCKS'!$B$7:$E$39,'ETAT DES STOCKS'!A119,'JOURNAL STOCKS'!$F$7:$F$39)</f>
        <v>0</v>
      </c>
      <c r="G119" s="5">
        <f t="shared" ca="1" si="4"/>
        <v>1</v>
      </c>
      <c r="H119" s="145">
        <f ca="1">G119*'BASE PRODUITS'!E119</f>
        <v>7.12</v>
      </c>
      <c r="I119" s="146">
        <f ca="1">SUM('BASE PRODUITS'!F119*G119)</f>
        <v>7.5</v>
      </c>
      <c r="J119" s="108" t="str">
        <f>IF($A119=0,0,VLOOKUP($A119,'BASE PRODUITS'!$A:$I,8,0))</f>
        <v>Collier</v>
      </c>
      <c r="K119" s="124">
        <v>1</v>
      </c>
    </row>
    <row r="120" spans="1:11" ht="16.5" thickBot="1" x14ac:dyDescent="0.3">
      <c r="A120" s="29">
        <f>'BASE PRODUITS'!A120</f>
        <v>578335</v>
      </c>
      <c r="B120" s="3" t="str">
        <f>Tableau1[[#This Row],[Description]]&amp;" " &amp;Tableau1[[#This Row],[Couleur]]&amp;" "&amp;Tableau1[[#This Row],[Taille]]</f>
        <v>Collier Biothane Camouflage Orange 55x25</v>
      </c>
      <c r="C120" s="13">
        <f>IF($A120=0,0,VLOOKUP($A120,'BASE PRODUITS'!$A:$I,9,0))</f>
        <v>1</v>
      </c>
      <c r="D120" s="14">
        <f ca="1">SUMIF('JOURNAL STOCKS'!$B$7:$E$39,'ETAT DES STOCKS'!A120,'JOURNAL STOCKS'!$D$7:$D$39)</f>
        <v>0</v>
      </c>
      <c r="E120" s="14">
        <f ca="1">SUMIF('JOURNAL STOCKS'!$B$7:$E$39,'ETAT DES STOCKS'!A120,'JOURNAL STOCKS'!$E$7:$E$39)</f>
        <v>0</v>
      </c>
      <c r="F120" s="117">
        <f ca="1">SUMIF('JOURNAL STOCKS'!$B$7:$E$39,'ETAT DES STOCKS'!A120,'JOURNAL STOCKS'!$F$7:$F$39)</f>
        <v>0</v>
      </c>
      <c r="G120" s="5">
        <f t="shared" ca="1" si="4"/>
        <v>1</v>
      </c>
      <c r="H120" s="145">
        <f ca="1">G120*'BASE PRODUITS'!E120</f>
        <v>8.76</v>
      </c>
      <c r="I120" s="146">
        <f ca="1">SUM('BASE PRODUITS'!F120*G120)</f>
        <v>8.5</v>
      </c>
      <c r="J120" s="108" t="str">
        <f>IF($A120=0,0,VLOOKUP($A120,'BASE PRODUITS'!$A:$I,8,0))</f>
        <v>Collier</v>
      </c>
      <c r="K120" s="124">
        <v>1</v>
      </c>
    </row>
    <row r="121" spans="1:11" ht="16.5" thickBot="1" x14ac:dyDescent="0.3">
      <c r="A121" s="29">
        <f>'BASE PRODUITS'!A121</f>
        <v>578336</v>
      </c>
      <c r="B121" s="3" t="str">
        <f>Tableau1[[#This Row],[Description]]&amp;" " &amp;Tableau1[[#This Row],[Couleur]]&amp;" "&amp;Tableau1[[#This Row],[Taille]]</f>
        <v>Collier Biothane Camouflage Orange 60x25</v>
      </c>
      <c r="C121" s="13">
        <f>IF($A121=0,0,VLOOKUP($A121,'BASE PRODUITS'!$A:$I,9,0))</f>
        <v>1</v>
      </c>
      <c r="D121" s="14">
        <f ca="1">SUMIF('JOURNAL STOCKS'!$B$7:$E$39,'ETAT DES STOCKS'!A121,'JOURNAL STOCKS'!$D$7:$D$39)</f>
        <v>0</v>
      </c>
      <c r="E121" s="14">
        <f ca="1">SUMIF('JOURNAL STOCKS'!$B$7:$E$39,'ETAT DES STOCKS'!A121,'JOURNAL STOCKS'!$E$7:$E$39)</f>
        <v>0</v>
      </c>
      <c r="F121" s="117">
        <f ca="1">SUMIF('JOURNAL STOCKS'!$B$7:$E$39,'ETAT DES STOCKS'!A121,'JOURNAL STOCKS'!$F$7:$F$39)</f>
        <v>0</v>
      </c>
      <c r="G121" s="5">
        <f t="shared" ca="1" si="4"/>
        <v>1</v>
      </c>
      <c r="H121" s="145">
        <f ca="1">G121*'BASE PRODUITS'!E121</f>
        <v>9.3000000000000007</v>
      </c>
      <c r="I121" s="146">
        <f ca="1">SUM('BASE PRODUITS'!F121*G121)</f>
        <v>9</v>
      </c>
      <c r="J121" s="108" t="str">
        <f>IF($A121=0,0,VLOOKUP($A121,'BASE PRODUITS'!$A:$I,8,0))</f>
        <v>Collier</v>
      </c>
      <c r="K121" s="124">
        <v>1</v>
      </c>
    </row>
    <row r="122" spans="1:11" ht="16.5" thickBot="1" x14ac:dyDescent="0.3">
      <c r="A122" s="29">
        <f>'BASE PRODUITS'!A122</f>
        <v>578337</v>
      </c>
      <c r="B122" s="3" t="str">
        <f>Tableau1[[#This Row],[Description]]&amp;" " &amp;Tableau1[[#This Row],[Couleur]]&amp;" "&amp;Tableau1[[#This Row],[Taille]]</f>
        <v>Collier Biothane Camouflage Orange 65x25</v>
      </c>
      <c r="C122" s="13">
        <f>IF($A122=0,0,VLOOKUP($A122,'BASE PRODUITS'!$A:$I,9,0))</f>
        <v>1</v>
      </c>
      <c r="D122" s="14">
        <f ca="1">SUMIF('JOURNAL STOCKS'!$B$7:$E$39,'ETAT DES STOCKS'!A122,'JOURNAL STOCKS'!$D$7:$D$39)</f>
        <v>0</v>
      </c>
      <c r="E122" s="14">
        <f ca="1">SUMIF('JOURNAL STOCKS'!$B$7:$E$39,'ETAT DES STOCKS'!A122,'JOURNAL STOCKS'!$E$7:$E$39)</f>
        <v>0</v>
      </c>
      <c r="F122" s="117">
        <f ca="1">SUMIF('JOURNAL STOCKS'!$B$7:$E$39,'ETAT DES STOCKS'!A122,'JOURNAL STOCKS'!$F$7:$F$39)</f>
        <v>0</v>
      </c>
      <c r="G122" s="5">
        <f t="shared" ca="1" si="4"/>
        <v>1</v>
      </c>
      <c r="H122" s="145">
        <f ca="1">G122*'BASE PRODUITS'!E122</f>
        <v>9.83</v>
      </c>
      <c r="I122" s="146">
        <f ca="1">SUM('BASE PRODUITS'!F122*G122)</f>
        <v>10</v>
      </c>
      <c r="J122" s="108" t="str">
        <f>IF($A122=0,0,VLOOKUP($A122,'BASE PRODUITS'!$A:$I,8,0))</f>
        <v>Collier</v>
      </c>
      <c r="K122" s="124">
        <v>1</v>
      </c>
    </row>
    <row r="123" spans="1:11" ht="16.5" thickBot="1" x14ac:dyDescent="0.3">
      <c r="A123" s="29">
        <f>'BASE PRODUITS'!A123</f>
        <v>578342</v>
      </c>
      <c r="B123" s="3" t="str">
        <f>Tableau1[[#This Row],[Description]]&amp;" " &amp;Tableau1[[#This Row],[Couleur]]&amp;" "&amp;Tableau1[[#This Row],[Taille]]</f>
        <v>Collier Biothane Camouflage Vert 50x19</v>
      </c>
      <c r="C123" s="13">
        <f>IF($A123=0,0,VLOOKUP($A123,'BASE PRODUITS'!$A:$I,9,0))</f>
        <v>1</v>
      </c>
      <c r="D123" s="14">
        <f ca="1">SUMIF('JOURNAL STOCKS'!$B$7:$E$39,'ETAT DES STOCKS'!A123,'JOURNAL STOCKS'!$D$7:$D$39)</f>
        <v>0</v>
      </c>
      <c r="E123" s="14">
        <f ca="1">SUMIF('JOURNAL STOCKS'!$B$7:$E$39,'ETAT DES STOCKS'!A123,'JOURNAL STOCKS'!$E$7:$E$39)</f>
        <v>0</v>
      </c>
      <c r="F123" s="117">
        <f ca="1">SUMIF('JOURNAL STOCKS'!$B$7:$E$39,'ETAT DES STOCKS'!A123,'JOURNAL STOCKS'!$F$7:$F$39)</f>
        <v>0</v>
      </c>
      <c r="G123" s="5">
        <f t="shared" ca="1" si="4"/>
        <v>1</v>
      </c>
      <c r="H123" s="145">
        <f ca="1">G123*'BASE PRODUITS'!E123</f>
        <v>7.12</v>
      </c>
      <c r="I123" s="146">
        <f ca="1">SUM('BASE PRODUITS'!F123*G123)</f>
        <v>8.5</v>
      </c>
      <c r="J123" s="108" t="str">
        <f>IF($A123=0,0,VLOOKUP($A123,'BASE PRODUITS'!$A:$I,8,0))</f>
        <v>Collier</v>
      </c>
      <c r="K123" s="124">
        <v>1</v>
      </c>
    </row>
    <row r="124" spans="1:11" ht="16.5" thickBot="1" x14ac:dyDescent="0.3">
      <c r="A124" s="29">
        <f>'BASE PRODUITS'!A124</f>
        <v>578344</v>
      </c>
      <c r="B124" s="3" t="str">
        <f>Tableau1[[#This Row],[Description]]&amp;" " &amp;Tableau1[[#This Row],[Couleur]]&amp;" "&amp;Tableau1[[#This Row],[Taille]]</f>
        <v>Collier Biothane Camouflage Vert 60x25</v>
      </c>
      <c r="C124" s="13">
        <f>IF($A124=0,0,VLOOKUP($A124,'BASE PRODUITS'!$A:$I,9,0))</f>
        <v>1</v>
      </c>
      <c r="D124" s="14">
        <f ca="1">SUMIF('JOURNAL STOCKS'!$B$7:$E$39,'ETAT DES STOCKS'!A124,'JOURNAL STOCKS'!$D$7:$D$39)</f>
        <v>0</v>
      </c>
      <c r="E124" s="14">
        <f ca="1">SUMIF('JOURNAL STOCKS'!$B$7:$E$39,'ETAT DES STOCKS'!A124,'JOURNAL STOCKS'!$E$7:$E$39)</f>
        <v>0</v>
      </c>
      <c r="F124" s="117">
        <f ca="1">SUMIF('JOURNAL STOCKS'!$B$7:$E$39,'ETAT DES STOCKS'!A124,'JOURNAL STOCKS'!$F$7:$F$39)</f>
        <v>0</v>
      </c>
      <c r="G124" s="5">
        <f t="shared" ca="1" si="4"/>
        <v>1</v>
      </c>
      <c r="H124" s="145">
        <f ca="1">G124*'BASE PRODUITS'!E124</f>
        <v>9.3000000000000007</v>
      </c>
      <c r="I124" s="146">
        <f ca="1">SUM('BASE PRODUITS'!F124*G124)</f>
        <v>11</v>
      </c>
      <c r="J124" s="108" t="str">
        <f>IF($A124=0,0,VLOOKUP($A124,'BASE PRODUITS'!$A:$I,8,0))</f>
        <v>Collier</v>
      </c>
      <c r="K124" s="124">
        <v>1</v>
      </c>
    </row>
    <row r="125" spans="1:11" ht="16.5" thickBot="1" x14ac:dyDescent="0.3">
      <c r="A125" s="29">
        <f>'BASE PRODUITS'!A125</f>
        <v>578348</v>
      </c>
      <c r="B125" s="3" t="str">
        <f>Tableau1[[#This Row],[Description]]&amp;" " &amp;Tableau1[[#This Row],[Couleur]]&amp;" "&amp;Tableau1[[#This Row],[Taille]]</f>
        <v>Collier Biothane Camouflage Bleu 40x19</v>
      </c>
      <c r="C125" s="13">
        <f>IF($A125=0,0,VLOOKUP($A125,'BASE PRODUITS'!$A:$I,9,0))</f>
        <v>1</v>
      </c>
      <c r="D125" s="14">
        <f ca="1">SUMIF('JOURNAL STOCKS'!$B$7:$E$39,'ETAT DES STOCKS'!A125,'JOURNAL STOCKS'!$D$7:$D$39)</f>
        <v>0</v>
      </c>
      <c r="E125" s="14">
        <f ca="1">SUMIF('JOURNAL STOCKS'!$B$7:$E$39,'ETAT DES STOCKS'!A125,'JOURNAL STOCKS'!$E$7:$E$39)</f>
        <v>0</v>
      </c>
      <c r="F125" s="117">
        <f ca="1">SUMIF('JOURNAL STOCKS'!$B$7:$E$39,'ETAT DES STOCKS'!A125,'JOURNAL STOCKS'!$F$7:$F$39)</f>
        <v>0</v>
      </c>
      <c r="G125" s="5">
        <f t="shared" ca="1" si="4"/>
        <v>1</v>
      </c>
      <c r="H125" s="145">
        <f ca="1">G125*'BASE PRODUITS'!E125</f>
        <v>6.17</v>
      </c>
      <c r="I125" s="146">
        <f ca="1">SUM('BASE PRODUITS'!F125*G125)</f>
        <v>7</v>
      </c>
      <c r="J125" s="108" t="str">
        <f>IF($A125=0,0,VLOOKUP($A125,'BASE PRODUITS'!$A:$I,8,0))</f>
        <v>Collier</v>
      </c>
      <c r="K125" s="124">
        <v>1</v>
      </c>
    </row>
    <row r="126" spans="1:11" ht="16.5" thickBot="1" x14ac:dyDescent="0.3">
      <c r="A126" s="29">
        <f>'BASE PRODUITS'!A126</f>
        <v>578353</v>
      </c>
      <c r="B126" s="3" t="str">
        <f>Tableau1[[#This Row],[Description]]&amp;" " &amp;Tableau1[[#This Row],[Couleur]]&amp;" "&amp;Tableau1[[#This Row],[Taille]]</f>
        <v>Collier Biothane Camouflage Bleu 65x25</v>
      </c>
      <c r="C126" s="13">
        <f>IF($A126=0,0,VLOOKUP($A126,'BASE PRODUITS'!$A:$I,9,0))</f>
        <v>1</v>
      </c>
      <c r="D126" s="14">
        <f ca="1">SUMIF('JOURNAL STOCKS'!$B$7:$E$39,'ETAT DES STOCKS'!A126,'JOURNAL STOCKS'!$D$7:$D$39)</f>
        <v>0</v>
      </c>
      <c r="E126" s="14">
        <f ca="1">SUMIF('JOURNAL STOCKS'!$B$7:$E$39,'ETAT DES STOCKS'!A126,'JOURNAL STOCKS'!$E$7:$E$39)</f>
        <v>0</v>
      </c>
      <c r="F126" s="117">
        <f ca="1">SUMIF('JOURNAL STOCKS'!$B$7:$E$39,'ETAT DES STOCKS'!A126,'JOURNAL STOCKS'!$F$7:$F$39)</f>
        <v>0</v>
      </c>
      <c r="G126" s="5">
        <f t="shared" ca="1" si="4"/>
        <v>1</v>
      </c>
      <c r="H126" s="145">
        <f ca="1">G126*'BASE PRODUITS'!E126</f>
        <v>9.83</v>
      </c>
      <c r="I126" s="146">
        <f ca="1">SUM('BASE PRODUITS'!F126*G126)</f>
        <v>11</v>
      </c>
      <c r="J126" s="108" t="str">
        <f>IF($A126=0,0,VLOOKUP($A126,'BASE PRODUITS'!$A:$I,8,0))</f>
        <v>Collier</v>
      </c>
      <c r="K126" s="124">
        <v>1</v>
      </c>
    </row>
    <row r="127" spans="1:11" ht="16.5" thickBot="1" x14ac:dyDescent="0.3">
      <c r="A127" s="29">
        <f>'BASE PRODUITS'!A127</f>
        <v>578376</v>
      </c>
      <c r="B127" s="3" t="str">
        <f>Tableau1[[#This Row],[Description]]&amp;" " &amp;Tableau1[[#This Row],[Couleur]]&amp;" "&amp;Tableau1[[#This Row],[Taille]]</f>
        <v xml:space="preserve">Nite Dawg Orange </v>
      </c>
      <c r="C127" s="13">
        <f>IF($A127=0,0,VLOOKUP($A127,'BASE PRODUITS'!$A:$I,9,0))</f>
        <v>1</v>
      </c>
      <c r="D127" s="14">
        <f ca="1">SUMIF('JOURNAL STOCKS'!$B$7:$E$39,'ETAT DES STOCKS'!A127,'JOURNAL STOCKS'!$D$7:$D$39)</f>
        <v>0</v>
      </c>
      <c r="E127" s="14">
        <f ca="1">SUMIF('JOURNAL STOCKS'!$B$7:$E$39,'ETAT DES STOCKS'!A127,'JOURNAL STOCKS'!$E$7:$E$39)</f>
        <v>0</v>
      </c>
      <c r="F127" s="117">
        <f ca="1">SUMIF('JOURNAL STOCKS'!$B$7:$E$39,'ETAT DES STOCKS'!A127,'JOURNAL STOCKS'!$F$7:$F$39)</f>
        <v>0</v>
      </c>
      <c r="G127" s="5">
        <f t="shared" ca="1" si="4"/>
        <v>1</v>
      </c>
      <c r="H127" s="145">
        <f ca="1">G127*'BASE PRODUITS'!E127</f>
        <v>25.69</v>
      </c>
      <c r="I127" s="146">
        <f ca="1">SUM('BASE PRODUITS'!F127*G127)</f>
        <v>26.5</v>
      </c>
      <c r="J127" s="108" t="str">
        <f>IF($A127=0,0,VLOOKUP($A127,'BASE PRODUITS'!$A:$I,8,0))</f>
        <v>Accessoire</v>
      </c>
      <c r="K127" s="124">
        <v>1</v>
      </c>
    </row>
    <row r="128" spans="1:11" ht="16.5" thickBot="1" x14ac:dyDescent="0.3">
      <c r="A128" s="29">
        <f>'BASE PRODUITS'!A128</f>
        <v>578377</v>
      </c>
      <c r="B128" s="3" t="str">
        <f>Tableau1[[#This Row],[Description]]&amp;" " &amp;Tableau1[[#This Row],[Couleur]]&amp;" "&amp;Tableau1[[#This Row],[Taille]]</f>
        <v xml:space="preserve">Nite Dawg Orange </v>
      </c>
      <c r="C128" s="13">
        <f>IF($A128=0,0,VLOOKUP($A128,'BASE PRODUITS'!$A:$I,9,0))</f>
        <v>1</v>
      </c>
      <c r="D128" s="14">
        <f ca="1">SUMIF('JOURNAL STOCKS'!$B$7:$E$39,'ETAT DES STOCKS'!A128,'JOURNAL STOCKS'!$D$7:$D$39)</f>
        <v>0</v>
      </c>
      <c r="E128" s="14">
        <f ca="1">SUMIF('JOURNAL STOCKS'!$B$7:$E$39,'ETAT DES STOCKS'!A128,'JOURNAL STOCKS'!$E$7:$E$39)</f>
        <v>0</v>
      </c>
      <c r="F128" s="117">
        <f ca="1">SUMIF('JOURNAL STOCKS'!$B$7:$E$39,'ETAT DES STOCKS'!A128,'JOURNAL STOCKS'!$F$7:$F$39)</f>
        <v>0</v>
      </c>
      <c r="G128" s="5">
        <f t="shared" ca="1" si="4"/>
        <v>1</v>
      </c>
      <c r="H128" s="145">
        <f ca="1">G128*'BASE PRODUITS'!E128</f>
        <v>25.69</v>
      </c>
      <c r="I128" s="146">
        <f ca="1">SUM('BASE PRODUITS'!F128*G128)</f>
        <v>26.5</v>
      </c>
      <c r="J128" s="108" t="str">
        <f>IF($A128=0,0,VLOOKUP($A128,'BASE PRODUITS'!$A:$I,8,0))</f>
        <v>Accessoire</v>
      </c>
      <c r="K128" s="124">
        <v>1</v>
      </c>
    </row>
    <row r="129" spans="1:11" ht="16.5" thickBot="1" x14ac:dyDescent="0.3">
      <c r="A129" s="29">
        <f>'BASE PRODUITS'!A129</f>
        <v>579378</v>
      </c>
      <c r="B129" s="3" t="str">
        <f>Tableau1[[#This Row],[Description]]&amp;" " &amp;Tableau1[[#This Row],[Couleur]]&amp;" "&amp;Tableau1[[#This Row],[Taille]]</f>
        <v xml:space="preserve">Nite Dawg Orange </v>
      </c>
      <c r="C129" s="13">
        <f>IF($A129=0,0,VLOOKUP($A129,'BASE PRODUITS'!$A:$I,9,0))</f>
        <v>1</v>
      </c>
      <c r="D129" s="14">
        <f ca="1">SUMIF('JOURNAL STOCKS'!$B$7:$E$39,'ETAT DES STOCKS'!A129,'JOURNAL STOCKS'!$D$7:$D$39)</f>
        <v>0</v>
      </c>
      <c r="E129" s="14">
        <f ca="1">SUMIF('JOURNAL STOCKS'!$B$7:$E$39,'ETAT DES STOCKS'!A129,'JOURNAL STOCKS'!$E$7:$E$39)</f>
        <v>0</v>
      </c>
      <c r="F129" s="117">
        <f ca="1">SUMIF('JOURNAL STOCKS'!$B$7:$E$39,'ETAT DES STOCKS'!A129,'JOURNAL STOCKS'!$F$7:$F$39)</f>
        <v>0</v>
      </c>
      <c r="G129" s="5">
        <f t="shared" ca="1" si="4"/>
        <v>1</v>
      </c>
      <c r="H129" s="145">
        <f ca="1">G129*'BASE PRODUITS'!E129</f>
        <v>25.69</v>
      </c>
      <c r="I129" s="146">
        <f ca="1">SUM('BASE PRODUITS'!F129*G129)</f>
        <v>25.5</v>
      </c>
      <c r="J129" s="108" t="str">
        <f>IF($A129=0,0,VLOOKUP($A129,'BASE PRODUITS'!$A:$I,8,0))</f>
        <v>Accessoire</v>
      </c>
      <c r="K129" s="124">
        <v>1</v>
      </c>
    </row>
    <row r="130" spans="1:11" ht="16.5" thickBot="1" x14ac:dyDescent="0.3">
      <c r="A130" s="29">
        <f>'BASE PRODUITS'!A130</f>
        <v>700320</v>
      </c>
      <c r="B130" s="3" t="str">
        <f>Tableau1[[#This Row],[Description]]&amp;" " &amp;Tableau1[[#This Row],[Couleur]]&amp;" "&amp;Tableau1[[#This Row],[Taille]]</f>
        <v xml:space="preserve">Karlie Vert </v>
      </c>
      <c r="C130" s="13">
        <f>IF($A130=0,0,VLOOKUP($A130,'BASE PRODUITS'!$A:$I,9,0))</f>
        <v>4</v>
      </c>
      <c r="D130" s="14">
        <f ca="1">SUMIF('JOURNAL STOCKS'!$B$7:$E$39,'ETAT DES STOCKS'!A130,'JOURNAL STOCKS'!$D$7:$D$39)</f>
        <v>0</v>
      </c>
      <c r="E130" s="14">
        <f ca="1">SUMIF('JOURNAL STOCKS'!$B$7:$E$39,'ETAT DES STOCKS'!A130,'JOURNAL STOCKS'!$E$7:$E$39)</f>
        <v>0</v>
      </c>
      <c r="F130" s="117">
        <f ca="1">SUMIF('JOURNAL STOCKS'!$B$7:$E$39,'ETAT DES STOCKS'!A130,'JOURNAL STOCKS'!$F$7:$F$39)</f>
        <v>0</v>
      </c>
      <c r="G130" s="5">
        <f t="shared" ca="1" si="4"/>
        <v>4</v>
      </c>
      <c r="H130" s="145">
        <f ca="1">G130*'BASE PRODUITS'!E130</f>
        <v>15.2</v>
      </c>
      <c r="I130" s="146">
        <f ca="1">SUM('BASE PRODUITS'!F130*G130)</f>
        <v>16</v>
      </c>
      <c r="J130" s="108" t="str">
        <f>IF($A130=0,0,VLOOKUP($A130,'BASE PRODUITS'!$A:$I,8,0))</f>
        <v>Accessoire</v>
      </c>
      <c r="K130" s="124">
        <v>1</v>
      </c>
    </row>
    <row r="131" spans="1:11" ht="16.5" thickBot="1" x14ac:dyDescent="0.3">
      <c r="A131" s="29">
        <f>'BASE PRODUITS'!A131</f>
        <v>700320</v>
      </c>
      <c r="B131" s="3" t="str">
        <f>Tableau1[[#This Row],[Description]]&amp;" " &amp;Tableau1[[#This Row],[Couleur]]&amp;" "&amp;Tableau1[[#This Row],[Taille]]</f>
        <v xml:space="preserve">Karlie Jaune </v>
      </c>
      <c r="C131" s="13">
        <f>IF($A131=0,0,VLOOKUP($A131,'BASE PRODUITS'!$A:$I,9,0))</f>
        <v>4</v>
      </c>
      <c r="D131" s="14">
        <f ca="1">SUMIF('JOURNAL STOCKS'!$B$7:$E$39,'ETAT DES STOCKS'!A131,'JOURNAL STOCKS'!$D$7:$D$39)</f>
        <v>0</v>
      </c>
      <c r="E131" s="14">
        <f ca="1">SUMIF('JOURNAL STOCKS'!$B$7:$E$39,'ETAT DES STOCKS'!A131,'JOURNAL STOCKS'!$E$7:$E$39)</f>
        <v>0</v>
      </c>
      <c r="F131" s="117">
        <f ca="1">SUMIF('JOURNAL STOCKS'!$B$7:$E$39,'ETAT DES STOCKS'!A131,'JOURNAL STOCKS'!$F$7:$F$39)</f>
        <v>0</v>
      </c>
      <c r="G131" s="5">
        <f t="shared" ca="1" si="4"/>
        <v>4</v>
      </c>
      <c r="H131" s="145">
        <f ca="1">G131*'BASE PRODUITS'!E131</f>
        <v>15.2</v>
      </c>
      <c r="I131" s="146">
        <f ca="1">SUM('BASE PRODUITS'!F131*G131)</f>
        <v>16</v>
      </c>
      <c r="J131" s="108" t="str">
        <f>IF($A131=0,0,VLOOKUP($A131,'BASE PRODUITS'!$A:$I,8,0))</f>
        <v>Accessoire</v>
      </c>
      <c r="K131" s="124">
        <v>1</v>
      </c>
    </row>
    <row r="132" spans="1:11" ht="16.5" thickBot="1" x14ac:dyDescent="0.3">
      <c r="A132" s="29">
        <f>'BASE PRODUITS'!A132</f>
        <v>700321</v>
      </c>
      <c r="B132" s="3" t="str">
        <f>Tableau1[[#This Row],[Description]]&amp;" " &amp;Tableau1[[#This Row],[Couleur]]&amp;" "&amp;Tableau1[[#This Row],[Taille]]</f>
        <v xml:space="preserve">Clix animals Bleu </v>
      </c>
      <c r="C132" s="13">
        <f>IF($A132=0,0,VLOOKUP($A132,'BASE PRODUITS'!$A:$I,9,0))</f>
        <v>5</v>
      </c>
      <c r="D132" s="14">
        <f ca="1">SUMIF('JOURNAL STOCKS'!$B$7:$E$39,'ETAT DES STOCKS'!A132,'JOURNAL STOCKS'!$D$7:$D$39)</f>
        <v>0</v>
      </c>
      <c r="E132" s="14">
        <f ca="1">SUMIF('JOURNAL STOCKS'!$B$7:$E$39,'ETAT DES STOCKS'!A132,'JOURNAL STOCKS'!$E$7:$E$39)</f>
        <v>0</v>
      </c>
      <c r="F132" s="117">
        <f ca="1">SUMIF('JOURNAL STOCKS'!$B$7:$E$39,'ETAT DES STOCKS'!A132,'JOURNAL STOCKS'!$F$7:$F$39)</f>
        <v>0</v>
      </c>
      <c r="G132" s="5">
        <f t="shared" ca="1" si="4"/>
        <v>5</v>
      </c>
      <c r="H132" s="145">
        <f ca="1">G132*'BASE PRODUITS'!E132</f>
        <v>29.75</v>
      </c>
      <c r="I132" s="146">
        <f ca="1">SUM('BASE PRODUITS'!F132*G132)</f>
        <v>30</v>
      </c>
      <c r="J132" s="108" t="str">
        <f>IF($A132=0,0,VLOOKUP($A132,'BASE PRODUITS'!$A:$I,8,0))</f>
        <v>Accessoire</v>
      </c>
      <c r="K132" s="124">
        <v>1</v>
      </c>
    </row>
    <row r="133" spans="1:11" ht="16.5" thickBot="1" x14ac:dyDescent="0.3">
      <c r="A133" s="29">
        <f>'BASE PRODUITS'!A133</f>
        <v>700322</v>
      </c>
      <c r="B133" s="3" t="str">
        <f>Tableau1[[#This Row],[Description]]&amp;" " &amp;Tableau1[[#This Row],[Couleur]]&amp;" "&amp;Tableau1[[#This Row],[Taille]]</f>
        <v xml:space="preserve">Starmark Bleu </v>
      </c>
      <c r="C133" s="13">
        <f>IF($A133=0,0,VLOOKUP($A133,'BASE PRODUITS'!$A:$I,9,0))</f>
        <v>4</v>
      </c>
      <c r="D133" s="14">
        <f ca="1">SUMIF('JOURNAL STOCKS'!$B$7:$E$39,'ETAT DES STOCKS'!A133,'JOURNAL STOCKS'!$D$7:$D$39)</f>
        <v>0</v>
      </c>
      <c r="E133" s="14">
        <f ca="1">SUMIF('JOURNAL STOCKS'!$B$7:$E$39,'ETAT DES STOCKS'!A133,'JOURNAL STOCKS'!$E$7:$E$39)</f>
        <v>0</v>
      </c>
      <c r="F133" s="117">
        <f ca="1">SUMIF('JOURNAL STOCKS'!$B$7:$E$39,'ETAT DES STOCKS'!A133,'JOURNAL STOCKS'!$F$7:$F$39)</f>
        <v>0</v>
      </c>
      <c r="G133" s="5">
        <f t="shared" ca="1" si="4"/>
        <v>4</v>
      </c>
      <c r="H133" s="145">
        <f ca="1">G133*'BASE PRODUITS'!E133</f>
        <v>14.48</v>
      </c>
      <c r="I133" s="146">
        <f ca="1">SUM('BASE PRODUITS'!F133*G133)</f>
        <v>16</v>
      </c>
      <c r="J133" s="108" t="str">
        <f>IF($A133=0,0,VLOOKUP($A133,'BASE PRODUITS'!$A:$I,8,0))</f>
        <v>Accessoire</v>
      </c>
      <c r="K133" s="124">
        <v>1</v>
      </c>
    </row>
    <row r="134" spans="1:11" ht="16.5" thickBot="1" x14ac:dyDescent="0.3">
      <c r="A134" s="29">
        <f>'BASE PRODUITS'!A134</f>
        <v>700323</v>
      </c>
      <c r="B134" s="3" t="str">
        <f>Tableau1[[#This Row],[Description]]&amp;" " &amp;Tableau1[[#This Row],[Couleur]]&amp;" "&amp;Tableau1[[#This Row],[Taille]]</f>
        <v xml:space="preserve">Starmark Delux Jaune </v>
      </c>
      <c r="C134" s="13">
        <f>IF($A134=0,0,VLOOKUP($A134,'BASE PRODUITS'!$A:$I,9,0))</f>
        <v>1</v>
      </c>
      <c r="D134" s="14">
        <f ca="1">SUMIF('JOURNAL STOCKS'!$B$7:$E$39,'ETAT DES STOCKS'!A134,'JOURNAL STOCKS'!$D$7:$D$39)</f>
        <v>0</v>
      </c>
      <c r="E134" s="14">
        <f ca="1">SUMIF('JOURNAL STOCKS'!$B$7:$E$39,'ETAT DES STOCKS'!A134,'JOURNAL STOCKS'!$E$7:$E$39)</f>
        <v>1</v>
      </c>
      <c r="F134" s="117">
        <f ca="1">SUMIF('JOURNAL STOCKS'!$B$7:$E$39,'ETAT DES STOCKS'!A134,'JOURNAL STOCKS'!$F$7:$F$39)</f>
        <v>0</v>
      </c>
      <c r="G134" s="5">
        <f t="shared" ref="G134:G165" ca="1" si="5">C134+D134-E134-F134</f>
        <v>0</v>
      </c>
      <c r="H134" s="145">
        <f ca="1">G134*'BASE PRODUITS'!E134</f>
        <v>0</v>
      </c>
      <c r="I134" s="146">
        <f ca="1">SUM('BASE PRODUITS'!F134*G134)</f>
        <v>0</v>
      </c>
      <c r="J134" s="108" t="str">
        <f>IF($A134=0,0,VLOOKUP($A134,'BASE PRODUITS'!$A:$I,8,0))</f>
        <v>Accessoire</v>
      </c>
      <c r="K134" s="124">
        <v>1</v>
      </c>
    </row>
    <row r="135" spans="1:11" ht="16.5" thickBot="1" x14ac:dyDescent="0.3">
      <c r="A135" s="29">
        <f>'BASE PRODUITS'!A135</f>
        <v>700326</v>
      </c>
      <c r="B135" s="3" t="str">
        <f>Tableau1[[#This Row],[Description]]&amp;" " &amp;Tableau1[[#This Row],[Couleur]]&amp;" "&amp;Tableau1[[#This Row],[Taille]]</f>
        <v>Clix Target Sticks Rouge 15x70</v>
      </c>
      <c r="C135" s="13">
        <f>IF($A135=0,0,VLOOKUP($A135,'BASE PRODUITS'!$A:$I,9,0))</f>
        <v>1</v>
      </c>
      <c r="D135" s="14">
        <f ca="1">SUMIF('JOURNAL STOCKS'!$B$7:$E$39,'ETAT DES STOCKS'!A135,'JOURNAL STOCKS'!$D$7:$D$39)</f>
        <v>0</v>
      </c>
      <c r="E135" s="14">
        <f ca="1">SUMIF('JOURNAL STOCKS'!$B$7:$E$39,'ETAT DES STOCKS'!A135,'JOURNAL STOCKS'!$E$7:$E$39)</f>
        <v>0</v>
      </c>
      <c r="F135" s="117">
        <f ca="1">SUMIF('JOURNAL STOCKS'!$B$7:$E$39,'ETAT DES STOCKS'!A135,'JOURNAL STOCKS'!$F$7:$F$39)</f>
        <v>0</v>
      </c>
      <c r="G135" s="5">
        <f t="shared" ca="1" si="5"/>
        <v>1</v>
      </c>
      <c r="H135" s="145">
        <f ca="1">G135*'BASE PRODUITS'!E135</f>
        <v>8.6199999999999992</v>
      </c>
      <c r="I135" s="146">
        <f ca="1">SUM('BASE PRODUITS'!F135*G135)</f>
        <v>9.5</v>
      </c>
      <c r="J135" s="108" t="str">
        <f>IF($A135=0,0,VLOOKUP($A135,'BASE PRODUITS'!$A:$I,8,0))</f>
        <v>Accessoire</v>
      </c>
      <c r="K135" s="124">
        <v>1</v>
      </c>
    </row>
    <row r="136" spans="1:11" ht="16.5" thickBot="1" x14ac:dyDescent="0.3">
      <c r="A136" s="29">
        <f>'BASE PRODUITS'!A136</f>
        <v>700340</v>
      </c>
      <c r="B136" s="3" t="str">
        <f>Tableau1[[#This Row],[Description]]&amp;" " &amp;Tableau1[[#This Row],[Couleur]]&amp;" "&amp;Tableau1[[#This Row],[Taille]]</f>
        <v xml:space="preserve">Toilet Training Bells Bleu </v>
      </c>
      <c r="C136" s="13">
        <f>IF($A136=0,0,VLOOKUP($A136,'BASE PRODUITS'!$A:$I,9,0))</f>
        <v>2</v>
      </c>
      <c r="D136" s="14">
        <f ca="1">SUMIF('JOURNAL STOCKS'!$B$7:$E$39,'ETAT DES STOCKS'!A136,'JOURNAL STOCKS'!$D$7:$D$39)</f>
        <v>0</v>
      </c>
      <c r="E136" s="14">
        <f ca="1">SUMIF('JOURNAL STOCKS'!$B$7:$E$39,'ETAT DES STOCKS'!A136,'JOURNAL STOCKS'!$E$7:$E$39)</f>
        <v>0</v>
      </c>
      <c r="F136" s="117">
        <f ca="1">SUMIF('JOURNAL STOCKS'!$B$7:$E$39,'ETAT DES STOCKS'!A136,'JOURNAL STOCKS'!$F$7:$F$39)</f>
        <v>0</v>
      </c>
      <c r="G136" s="5">
        <f t="shared" ca="1" si="5"/>
        <v>2</v>
      </c>
      <c r="H136" s="145">
        <f ca="1">G136*'BASE PRODUITS'!E136</f>
        <v>21.2</v>
      </c>
      <c r="I136" s="146">
        <f ca="1">SUM('BASE PRODUITS'!F136*G136)</f>
        <v>22</v>
      </c>
      <c r="J136" s="108" t="str">
        <f>IF($A136=0,0,VLOOKUP($A136,'BASE PRODUITS'!$A:$I,8,0))</f>
        <v>Accessoire</v>
      </c>
      <c r="K136" s="124">
        <v>1</v>
      </c>
    </row>
    <row r="137" spans="1:11" ht="16.5" thickBot="1" x14ac:dyDescent="0.3">
      <c r="A137" s="29">
        <f>'BASE PRODUITS'!A137</f>
        <v>740037</v>
      </c>
      <c r="B137" s="3" t="str">
        <f>Tableau1[[#This Row],[Description]]&amp;" " &amp;Tableau1[[#This Row],[Couleur]]&amp;" "&amp;Tableau1[[#This Row],[Taille]]</f>
        <v xml:space="preserve">Chuckit Ball Lanceur de Balles ' sport ' Vert </v>
      </c>
      <c r="C137" s="13">
        <f>IF($A137=0,0,VLOOKUP($A137,'BASE PRODUITS'!$A:$I,9,0))</f>
        <v>1</v>
      </c>
      <c r="D137" s="14">
        <f ca="1">SUMIF('JOURNAL STOCKS'!$B$7:$E$39,'ETAT DES STOCKS'!A137,'JOURNAL STOCKS'!$D$7:$D$39)</f>
        <v>0</v>
      </c>
      <c r="E137" s="14">
        <f ca="1">SUMIF('JOURNAL STOCKS'!$B$7:$E$39,'ETAT DES STOCKS'!A137,'JOURNAL STOCKS'!$E$7:$E$39)</f>
        <v>0</v>
      </c>
      <c r="F137" s="117">
        <f ca="1">SUMIF('JOURNAL STOCKS'!$B$7:$E$39,'ETAT DES STOCKS'!A137,'JOURNAL STOCKS'!$F$7:$F$39)</f>
        <v>0</v>
      </c>
      <c r="G137" s="5">
        <f t="shared" ca="1" si="5"/>
        <v>1</v>
      </c>
      <c r="H137" s="145">
        <f ca="1">G137*'BASE PRODUITS'!E137</f>
        <v>8.06</v>
      </c>
      <c r="I137" s="146">
        <f ca="1">SUM('BASE PRODUITS'!F137*G137)</f>
        <v>9</v>
      </c>
      <c r="J137" s="108" t="str">
        <f>IF($A137=0,0,VLOOKUP($A137,'BASE PRODUITS'!$A:$I,8,0))</f>
        <v>Jouet</v>
      </c>
      <c r="K137" s="124">
        <v>1</v>
      </c>
    </row>
    <row r="138" spans="1:11" ht="16.5" thickBot="1" x14ac:dyDescent="0.3">
      <c r="A138" s="29">
        <f>'BASE PRODUITS'!A138</f>
        <v>740051</v>
      </c>
      <c r="B138" s="3" t="str">
        <f>Tableau1[[#This Row],[Description]]&amp;" " &amp;Tableau1[[#This Row],[Couleur]]&amp;" "&amp;Tableau1[[#This Row],[Taille]]</f>
        <v xml:space="preserve">Chuckit Ball Lanceur de Balles Vert </v>
      </c>
      <c r="C138" s="13">
        <f>IF($A138=0,0,VLOOKUP($A138,'BASE PRODUITS'!$A:$I,9,0))</f>
        <v>1</v>
      </c>
      <c r="D138" s="14">
        <f ca="1">SUMIF('JOURNAL STOCKS'!$B$7:$E$39,'ETAT DES STOCKS'!A138,'JOURNAL STOCKS'!$D$7:$D$39)</f>
        <v>0</v>
      </c>
      <c r="E138" s="14">
        <f ca="1">SUMIF('JOURNAL STOCKS'!$B$7:$E$39,'ETAT DES STOCKS'!A138,'JOURNAL STOCKS'!$E$7:$E$39)</f>
        <v>0</v>
      </c>
      <c r="F138" s="117">
        <f ca="1">SUMIF('JOURNAL STOCKS'!$B$7:$E$39,'ETAT DES STOCKS'!A138,'JOURNAL STOCKS'!$F$7:$F$39)</f>
        <v>0</v>
      </c>
      <c r="G138" s="5">
        <f t="shared" ca="1" si="5"/>
        <v>1</v>
      </c>
      <c r="H138" s="145">
        <f ca="1">G138*'BASE PRODUITS'!E138</f>
        <v>16.87</v>
      </c>
      <c r="I138" s="146">
        <f ca="1">SUM('BASE PRODUITS'!F138*G138)</f>
        <v>18</v>
      </c>
      <c r="J138" s="108" t="str">
        <f>IF($A138=0,0,VLOOKUP($A138,'BASE PRODUITS'!$A:$I,8,0))</f>
        <v>Jouet</v>
      </c>
      <c r="K138" s="124">
        <v>1</v>
      </c>
    </row>
    <row r="139" spans="1:11" ht="16.5" thickBot="1" x14ac:dyDescent="0.3">
      <c r="A139" s="29">
        <f>'BASE PRODUITS'!A139</f>
        <v>740072</v>
      </c>
      <c r="B139" s="3" t="str">
        <f>Tableau1[[#This Row],[Description]]&amp;" " &amp;Tableau1[[#This Row],[Couleur]]&amp;" "&amp;Tableau1[[#This Row],[Taille]]</f>
        <v>Chuckit Erratic Ball Vert M</v>
      </c>
      <c r="C139" s="13">
        <f>IF($A139=0,0,VLOOKUP($A139,'BASE PRODUITS'!$A:$I,9,0))</f>
        <v>2</v>
      </c>
      <c r="D139" s="14">
        <f ca="1">SUMIF('JOURNAL STOCKS'!$B$7:$E$39,'ETAT DES STOCKS'!A139,'JOURNAL STOCKS'!$D$7:$D$39)</f>
        <v>0</v>
      </c>
      <c r="E139" s="14">
        <f ca="1">SUMIF('JOURNAL STOCKS'!$B$7:$E$39,'ETAT DES STOCKS'!A139,'JOURNAL STOCKS'!$E$7:$E$39)</f>
        <v>0</v>
      </c>
      <c r="F139" s="117">
        <f ca="1">SUMIF('JOURNAL STOCKS'!$B$7:$E$39,'ETAT DES STOCKS'!A139,'JOURNAL STOCKS'!$F$7:$F$39)</f>
        <v>0</v>
      </c>
      <c r="G139" s="5">
        <f t="shared" ca="1" si="5"/>
        <v>2</v>
      </c>
      <c r="H139" s="145">
        <f ca="1">G139*'BASE PRODUITS'!E139</f>
        <v>10</v>
      </c>
      <c r="I139" s="146">
        <f ca="1">SUM('BASE PRODUITS'!F139*G139)</f>
        <v>10</v>
      </c>
      <c r="J139" s="108" t="str">
        <f>IF($A139=0,0,VLOOKUP($A139,'BASE PRODUITS'!$A:$I,8,0))</f>
        <v>Jouet</v>
      </c>
      <c r="K139" s="124">
        <v>1</v>
      </c>
    </row>
    <row r="140" spans="1:11" ht="16.5" thickBot="1" x14ac:dyDescent="0.3">
      <c r="A140" s="29">
        <f>'BASE PRODUITS'!A140</f>
        <v>740091</v>
      </c>
      <c r="B140" s="3" t="str">
        <f>Tableau1[[#This Row],[Description]]&amp;" " &amp;Tableau1[[#This Row],[Couleur]]&amp;" "&amp;Tableau1[[#This Row],[Taille]]</f>
        <v>Chuckit Fanatic Ball Jaune M</v>
      </c>
      <c r="C140" s="13">
        <f>IF($A140=0,0,VLOOKUP($A140,'BASE PRODUITS'!$A:$I,9,0))</f>
        <v>1</v>
      </c>
      <c r="D140" s="14">
        <f ca="1">SUMIF('JOURNAL STOCKS'!$B$7:$E$39,'ETAT DES STOCKS'!A140,'JOURNAL STOCKS'!$D$7:$D$39)</f>
        <v>0</v>
      </c>
      <c r="E140" s="14">
        <f ca="1">SUMIF('JOURNAL STOCKS'!$B$7:$E$39,'ETAT DES STOCKS'!A140,'JOURNAL STOCKS'!$E$7:$E$39)</f>
        <v>0</v>
      </c>
      <c r="F140" s="117">
        <f ca="1">SUMIF('JOURNAL STOCKS'!$B$7:$E$39,'ETAT DES STOCKS'!A140,'JOURNAL STOCKS'!$F$7:$F$39)</f>
        <v>0</v>
      </c>
      <c r="G140" s="5">
        <f t="shared" ca="1" si="5"/>
        <v>1</v>
      </c>
      <c r="H140" s="145">
        <f ca="1">G140*'BASE PRODUITS'!E140</f>
        <v>7.54</v>
      </c>
      <c r="I140" s="146">
        <f ca="1">SUM('BASE PRODUITS'!F140*G140)</f>
        <v>8.5</v>
      </c>
      <c r="J140" s="108" t="str">
        <f>IF($A140=0,0,VLOOKUP($A140,'BASE PRODUITS'!$A:$I,8,0))</f>
        <v>Jouet</v>
      </c>
      <c r="K140" s="124">
        <v>1</v>
      </c>
    </row>
    <row r="141" spans="1:11" ht="16.5" thickBot="1" x14ac:dyDescent="0.3">
      <c r="A141" s="29">
        <f>'BASE PRODUITS'!A141</f>
        <v>740092</v>
      </c>
      <c r="B141" s="3" t="str">
        <f>Tableau1[[#This Row],[Description]]&amp;" " &amp;Tableau1[[#This Row],[Couleur]]&amp;" "&amp;Tableau1[[#This Row],[Taille]]</f>
        <v>Chuckit Fanatic Ball Jaune L</v>
      </c>
      <c r="C141" s="13">
        <f>IF($A141=0,0,VLOOKUP($A141,'BASE PRODUITS'!$A:$I,9,0))</f>
        <v>1</v>
      </c>
      <c r="D141" s="14">
        <f ca="1">SUMIF('JOURNAL STOCKS'!$B$7:$E$39,'ETAT DES STOCKS'!A141,'JOURNAL STOCKS'!$D$7:$D$39)</f>
        <v>0</v>
      </c>
      <c r="E141" s="14">
        <f ca="1">SUMIF('JOURNAL STOCKS'!$B$7:$E$39,'ETAT DES STOCKS'!A141,'JOURNAL STOCKS'!$E$7:$E$39)</f>
        <v>0</v>
      </c>
      <c r="F141" s="117">
        <f ca="1">SUMIF('JOURNAL STOCKS'!$B$7:$E$39,'ETAT DES STOCKS'!A141,'JOURNAL STOCKS'!$F$7:$F$39)</f>
        <v>0</v>
      </c>
      <c r="G141" s="5">
        <f t="shared" ca="1" si="5"/>
        <v>1</v>
      </c>
      <c r="H141" s="145">
        <f ca="1">G141*'BASE PRODUITS'!E141</f>
        <v>9.7200000000000006</v>
      </c>
      <c r="I141" s="146">
        <f ca="1">SUM('BASE PRODUITS'!F141*G141)</f>
        <v>10.5</v>
      </c>
      <c r="J141" s="108" t="str">
        <f>IF($A141=0,0,VLOOKUP($A141,'BASE PRODUITS'!$A:$I,8,0))</f>
        <v>Jouet</v>
      </c>
      <c r="K141" s="124">
        <v>1</v>
      </c>
    </row>
    <row r="142" spans="1:11" ht="16.5" thickBot="1" x14ac:dyDescent="0.3">
      <c r="A142" s="29">
        <f>'BASE PRODUITS'!A142</f>
        <v>740115</v>
      </c>
      <c r="B142" s="3" t="str">
        <f>Tableau1[[#This Row],[Description]]&amp;" " &amp;Tableau1[[#This Row],[Couleur]]&amp;" "&amp;Tableau1[[#This Row],[Taille]]</f>
        <v>Chuckit Floppy Tug Vert M\L</v>
      </c>
      <c r="C142" s="13">
        <f>IF($A142=0,0,VLOOKUP($A142,'BASE PRODUITS'!$A:$I,9,0))</f>
        <v>1</v>
      </c>
      <c r="D142" s="14">
        <f ca="1">SUMIF('JOURNAL STOCKS'!$B$7:$E$39,'ETAT DES STOCKS'!A142,'JOURNAL STOCKS'!$D$7:$D$39)</f>
        <v>0</v>
      </c>
      <c r="E142" s="14">
        <f ca="1">SUMIF('JOURNAL STOCKS'!$B$7:$E$39,'ETAT DES STOCKS'!A142,'JOURNAL STOCKS'!$E$7:$E$39)</f>
        <v>0</v>
      </c>
      <c r="F142" s="117">
        <f ca="1">SUMIF('JOURNAL STOCKS'!$B$7:$E$39,'ETAT DES STOCKS'!A142,'JOURNAL STOCKS'!$F$7:$F$39)</f>
        <v>0</v>
      </c>
      <c r="G142" s="5">
        <f t="shared" ca="1" si="5"/>
        <v>1</v>
      </c>
      <c r="H142" s="145">
        <f ca="1">G142*'BASE PRODUITS'!E142</f>
        <v>20.12</v>
      </c>
      <c r="I142" s="146">
        <f ca="1">SUM('BASE PRODUITS'!F142*G142)</f>
        <v>21</v>
      </c>
      <c r="J142" s="108" t="str">
        <f>IF($A142=0,0,VLOOKUP($A142,'BASE PRODUITS'!$A:$I,8,0))</f>
        <v>Jouet</v>
      </c>
      <c r="K142" s="124">
        <v>1</v>
      </c>
    </row>
    <row r="143" spans="1:11" ht="16.5" thickBot="1" x14ac:dyDescent="0.3">
      <c r="A143" s="29">
        <f>'BASE PRODUITS'!A143</f>
        <v>750070</v>
      </c>
      <c r="B143" s="3" t="str">
        <f>Tableau1[[#This Row],[Description]]&amp;" " &amp;Tableau1[[#This Row],[Couleur]]&amp;" "&amp;Tableau1[[#This Row],[Taille]]</f>
        <v>Starmark ChewBall Vert M</v>
      </c>
      <c r="C143" s="13">
        <f>IF($A143=0,0,VLOOKUP($A143,'BASE PRODUITS'!$A:$I,9,0))</f>
        <v>1</v>
      </c>
      <c r="D143" s="14">
        <f ca="1">SUMIF('JOURNAL STOCKS'!$B$7:$E$39,'ETAT DES STOCKS'!A143,'JOURNAL STOCKS'!$D$7:$D$39)</f>
        <v>0</v>
      </c>
      <c r="E143" s="14">
        <f ca="1">SUMIF('JOURNAL STOCKS'!$B$7:$E$39,'ETAT DES STOCKS'!A143,'JOURNAL STOCKS'!$E$7:$E$39)</f>
        <v>0</v>
      </c>
      <c r="F143" s="117">
        <f ca="1">SUMIF('JOURNAL STOCKS'!$B$7:$E$39,'ETAT DES STOCKS'!A143,'JOURNAL STOCKS'!$F$7:$F$39)</f>
        <v>0</v>
      </c>
      <c r="G143" s="5">
        <f t="shared" ca="1" si="5"/>
        <v>1</v>
      </c>
      <c r="H143" s="145">
        <f ca="1">G143*'BASE PRODUITS'!E143</f>
        <v>15.4</v>
      </c>
      <c r="I143" s="146">
        <f ca="1">SUM('BASE PRODUITS'!F143*G143)</f>
        <v>14</v>
      </c>
      <c r="J143" s="108" t="str">
        <f>IF($A143=0,0,VLOOKUP($A143,'BASE PRODUITS'!$A:$I,8,0))</f>
        <v>Jouet</v>
      </c>
      <c r="K143" s="124">
        <v>1</v>
      </c>
    </row>
    <row r="144" spans="1:11" ht="16.5" thickBot="1" x14ac:dyDescent="0.3">
      <c r="A144" s="29">
        <f>'BASE PRODUITS'!A144</f>
        <v>750300</v>
      </c>
      <c r="B144" s="3" t="str">
        <f>Tableau1[[#This Row],[Description]]&amp;" " &amp;Tableau1[[#This Row],[Couleur]]&amp;" "&amp;Tableau1[[#This Row],[Taille]]</f>
        <v>Karlie Flamingo Ball Catch Multi M</v>
      </c>
      <c r="C144" s="13">
        <f>IF($A144=0,0,VLOOKUP($A144,'BASE PRODUITS'!$A:$I,9,0))</f>
        <v>1</v>
      </c>
      <c r="D144" s="14">
        <f ca="1">SUMIF('JOURNAL STOCKS'!$B$7:$E$39,'ETAT DES STOCKS'!A144,'JOURNAL STOCKS'!$D$7:$D$39)</f>
        <v>0</v>
      </c>
      <c r="E144" s="14">
        <f ca="1">SUMIF('JOURNAL STOCKS'!$B$7:$E$39,'ETAT DES STOCKS'!A144,'JOURNAL STOCKS'!$E$7:$E$39)</f>
        <v>0</v>
      </c>
      <c r="F144" s="117">
        <f ca="1">SUMIF('JOURNAL STOCKS'!$B$7:$E$39,'ETAT DES STOCKS'!A144,'JOURNAL STOCKS'!$F$7:$F$39)</f>
        <v>0</v>
      </c>
      <c r="G144" s="5">
        <f t="shared" ca="1" si="5"/>
        <v>1</v>
      </c>
      <c r="H144" s="145">
        <f ca="1">G144*'BASE PRODUITS'!E144</f>
        <v>9.1300000000000008</v>
      </c>
      <c r="I144" s="146">
        <f ca="1">SUM('BASE PRODUITS'!F144*G144)</f>
        <v>9</v>
      </c>
      <c r="J144" s="108" t="str">
        <f>IF($A144=0,0,VLOOKUP($A144,'BASE PRODUITS'!$A:$I,8,0))</f>
        <v>Jouet</v>
      </c>
      <c r="K144" s="124">
        <v>1</v>
      </c>
    </row>
    <row r="145" spans="1:11" ht="16.5" thickBot="1" x14ac:dyDescent="0.3">
      <c r="A145" s="29">
        <f>'BASE PRODUITS'!A145</f>
        <v>750309</v>
      </c>
      <c r="B145" s="3" t="str">
        <f>Tableau1[[#This Row],[Description]]&amp;" " &amp;Tableau1[[#This Row],[Couleur]]&amp;" "&amp;Tableau1[[#This Row],[Taille]]</f>
        <v>Flamingo Rubber Ball Vert S</v>
      </c>
      <c r="C145" s="13">
        <f>IF($A145=0,0,VLOOKUP($A145,'BASE PRODUITS'!$A:$I,9,0))</f>
        <v>1</v>
      </c>
      <c r="D145" s="14">
        <f ca="1">SUMIF('JOURNAL STOCKS'!$B$7:$E$39,'ETAT DES STOCKS'!A145,'JOURNAL STOCKS'!$D$7:$D$39)</f>
        <v>0</v>
      </c>
      <c r="E145" s="14">
        <f ca="1">SUMIF('JOURNAL STOCKS'!$B$7:$E$39,'ETAT DES STOCKS'!A145,'JOURNAL STOCKS'!$E$7:$E$39)</f>
        <v>0</v>
      </c>
      <c r="F145" s="117">
        <f ca="1">SUMIF('JOURNAL STOCKS'!$B$7:$E$39,'ETAT DES STOCKS'!A145,'JOURNAL STOCKS'!$F$7:$F$39)</f>
        <v>0</v>
      </c>
      <c r="G145" s="5">
        <f t="shared" ca="1" si="5"/>
        <v>1</v>
      </c>
      <c r="H145" s="145">
        <f ca="1">G145*'BASE PRODUITS'!E145</f>
        <v>8.77</v>
      </c>
      <c r="I145" s="146">
        <f ca="1">SUM('BASE PRODUITS'!F145*G145)</f>
        <v>10</v>
      </c>
      <c r="J145" s="108" t="str">
        <f>IF($A145=0,0,VLOOKUP($A145,'BASE PRODUITS'!$A:$I,8,0))</f>
        <v>Jouet</v>
      </c>
      <c r="K145" s="124">
        <v>1</v>
      </c>
    </row>
    <row r="146" spans="1:11" ht="16.5" thickBot="1" x14ac:dyDescent="0.3">
      <c r="A146" s="29">
        <f>'BASE PRODUITS'!A146</f>
        <v>750322</v>
      </c>
      <c r="B146" s="3" t="str">
        <f>Tableau1[[#This Row],[Description]]&amp;" " &amp;Tableau1[[#This Row],[Couleur]]&amp;" "&amp;Tableau1[[#This Row],[Taille]]</f>
        <v>Karlie Flamingo Balle Pattes Multi L</v>
      </c>
      <c r="C146" s="13">
        <f>IF($A146=0,0,VLOOKUP($A146,'BASE PRODUITS'!$A:$I,9,0))</f>
        <v>3</v>
      </c>
      <c r="D146" s="14">
        <f ca="1">SUMIF('JOURNAL STOCKS'!$B$7:$E$39,'ETAT DES STOCKS'!A146,'JOURNAL STOCKS'!$D$7:$D$39)</f>
        <v>0</v>
      </c>
      <c r="E146" s="14">
        <f ca="1">SUMIF('JOURNAL STOCKS'!$B$7:$E$39,'ETAT DES STOCKS'!A146,'JOURNAL STOCKS'!$E$7:$E$39)</f>
        <v>0</v>
      </c>
      <c r="F146" s="117">
        <f ca="1">SUMIF('JOURNAL STOCKS'!$B$7:$E$39,'ETAT DES STOCKS'!A146,'JOURNAL STOCKS'!$F$7:$F$39)</f>
        <v>0</v>
      </c>
      <c r="G146" s="5">
        <f t="shared" ca="1" si="5"/>
        <v>3</v>
      </c>
      <c r="H146" s="145">
        <f ca="1">G146*'BASE PRODUITS'!E146</f>
        <v>29.009999999999998</v>
      </c>
      <c r="I146" s="146">
        <f ca="1">SUM('BASE PRODUITS'!F146*G146)</f>
        <v>31.5</v>
      </c>
      <c r="J146" s="108" t="str">
        <f>IF($A146=0,0,VLOOKUP($A146,'BASE PRODUITS'!$A:$I,8,0))</f>
        <v>Jouet</v>
      </c>
      <c r="K146" s="124">
        <v>1</v>
      </c>
    </row>
    <row r="147" spans="1:11" ht="16.5" thickBot="1" x14ac:dyDescent="0.3">
      <c r="A147" s="29">
        <f>'BASE PRODUITS'!A147</f>
        <v>750377</v>
      </c>
      <c r="B147" s="3" t="str">
        <f>Tableau1[[#This Row],[Description]]&amp;" " &amp;Tableau1[[#This Row],[Couleur]]&amp;" "&amp;Tableau1[[#This Row],[Taille]]</f>
        <v>Jolly Pets Flotteur Bleu XL</v>
      </c>
      <c r="C147" s="13">
        <f>IF($A147=0,0,VLOOKUP($A147,'BASE PRODUITS'!$A:$I,9,0))</f>
        <v>1</v>
      </c>
      <c r="D147" s="14">
        <f ca="1">SUMIF('JOURNAL STOCKS'!$B$7:$E$39,'ETAT DES STOCKS'!A147,'JOURNAL STOCKS'!$D$7:$D$39)</f>
        <v>0</v>
      </c>
      <c r="E147" s="14">
        <f ca="1">SUMIF('JOURNAL STOCKS'!$B$7:$E$39,'ETAT DES STOCKS'!A147,'JOURNAL STOCKS'!$E$7:$E$39)</f>
        <v>0</v>
      </c>
      <c r="F147" s="117">
        <f ca="1">SUMIF('JOURNAL STOCKS'!$B$7:$E$39,'ETAT DES STOCKS'!A147,'JOURNAL STOCKS'!$F$7:$F$39)</f>
        <v>0</v>
      </c>
      <c r="G147" s="5">
        <f t="shared" ca="1" si="5"/>
        <v>1</v>
      </c>
      <c r="H147" s="145">
        <f ca="1">G147*'BASE PRODUITS'!E147</f>
        <v>19.920000000000002</v>
      </c>
      <c r="I147" s="146">
        <f ca="1">SUM('BASE PRODUITS'!F147*G147)</f>
        <v>15</v>
      </c>
      <c r="J147" s="108" t="str">
        <f>IF($A147=0,0,VLOOKUP($A147,'BASE PRODUITS'!$A:$I,8,0))</f>
        <v>Jouet</v>
      </c>
      <c r="K147" s="124">
        <v>1</v>
      </c>
    </row>
    <row r="148" spans="1:11" ht="16.5" thickBot="1" x14ac:dyDescent="0.3">
      <c r="A148" s="29">
        <f>'BASE PRODUITS'!A148</f>
        <v>750514</v>
      </c>
      <c r="B148" s="3" t="str">
        <f>Tableau1[[#This Row],[Description]]&amp;" " &amp;Tableau1[[#This Row],[Couleur]]&amp;" "&amp;Tableau1[[#This Row],[Taille]]</f>
        <v>Dogzilla Œuf Dino Rouge S</v>
      </c>
      <c r="C148" s="13">
        <f>IF($A148=0,0,VLOOKUP($A148,'BASE PRODUITS'!$A:$I,9,0))</f>
        <v>1</v>
      </c>
      <c r="D148" s="14">
        <f ca="1">SUMIF('JOURNAL STOCKS'!$B$7:$E$39,'ETAT DES STOCKS'!A148,'JOURNAL STOCKS'!$D$7:$D$39)</f>
        <v>0</v>
      </c>
      <c r="E148" s="14">
        <f ca="1">SUMIF('JOURNAL STOCKS'!$B$7:$E$39,'ETAT DES STOCKS'!A148,'JOURNAL STOCKS'!$E$7:$E$39)</f>
        <v>0</v>
      </c>
      <c r="F148" s="117">
        <f ca="1">SUMIF('JOURNAL STOCKS'!$B$7:$E$39,'ETAT DES STOCKS'!A148,'JOURNAL STOCKS'!$F$7:$F$39)</f>
        <v>0</v>
      </c>
      <c r="G148" s="5">
        <f t="shared" ca="1" si="5"/>
        <v>1</v>
      </c>
      <c r="H148" s="145">
        <f ca="1">G148*'BASE PRODUITS'!E148</f>
        <v>15.98</v>
      </c>
      <c r="I148" s="146">
        <f ca="1">SUM('BASE PRODUITS'!F148*G148)</f>
        <v>17</v>
      </c>
      <c r="J148" s="108" t="str">
        <f>IF($A148=0,0,VLOOKUP($A148,'BASE PRODUITS'!$A:$I,8,0))</f>
        <v>Jouet</v>
      </c>
      <c r="K148" s="124">
        <v>1</v>
      </c>
    </row>
    <row r="149" spans="1:11" ht="16.5" thickBot="1" x14ac:dyDescent="0.3">
      <c r="A149" s="29">
        <f>'BASE PRODUITS'!A149</f>
        <v>750522</v>
      </c>
      <c r="B149" s="3" t="str">
        <f>Tableau1[[#This Row],[Description]]&amp;" " &amp;Tableau1[[#This Row],[Couleur]]&amp;" "&amp;Tableau1[[#This Row],[Taille]]</f>
        <v>Dogzilla Snarl Tug Rouge M</v>
      </c>
      <c r="C149" s="13">
        <f>IF($A149=0,0,VLOOKUP($A149,'BASE PRODUITS'!$A:$I,9,0))</f>
        <v>1</v>
      </c>
      <c r="D149" s="14">
        <f ca="1">SUMIF('JOURNAL STOCKS'!$B$7:$E$39,'ETAT DES STOCKS'!A149,'JOURNAL STOCKS'!$D$7:$D$39)</f>
        <v>0</v>
      </c>
      <c r="E149" s="14">
        <f ca="1">SUMIF('JOURNAL STOCKS'!$B$7:$E$39,'ETAT DES STOCKS'!A149,'JOURNAL STOCKS'!$E$7:$E$39)</f>
        <v>0</v>
      </c>
      <c r="F149" s="117">
        <f ca="1">SUMIF('JOURNAL STOCKS'!$B$7:$E$39,'ETAT DES STOCKS'!A149,'JOURNAL STOCKS'!$F$7:$F$39)</f>
        <v>0</v>
      </c>
      <c r="G149" s="5">
        <f t="shared" ca="1" si="5"/>
        <v>1</v>
      </c>
      <c r="H149" s="145">
        <f ca="1">G149*'BASE PRODUITS'!E149</f>
        <v>6.37</v>
      </c>
      <c r="I149" s="146">
        <f ca="1">SUM('BASE PRODUITS'!F149*G149)</f>
        <v>8</v>
      </c>
      <c r="J149" s="108" t="str">
        <f>IF($A149=0,0,VLOOKUP($A149,'BASE PRODUITS'!$A:$I,8,0))</f>
        <v>Jouet</v>
      </c>
      <c r="K149" s="124">
        <v>1</v>
      </c>
    </row>
    <row r="150" spans="1:11" ht="16.5" thickBot="1" x14ac:dyDescent="0.3">
      <c r="A150" s="29">
        <f>'BASE PRODUITS'!A150</f>
        <v>750522</v>
      </c>
      <c r="B150" s="3" t="str">
        <f>Tableau1[[#This Row],[Description]]&amp;" " &amp;Tableau1[[#This Row],[Couleur]]&amp;" "&amp;Tableau1[[#This Row],[Taille]]</f>
        <v>Dogzilla Snarl Tug Rouge S</v>
      </c>
      <c r="C150" s="13">
        <f>IF($A150=0,0,VLOOKUP($A150,'BASE PRODUITS'!$A:$I,9,0))</f>
        <v>1</v>
      </c>
      <c r="D150" s="14">
        <f ca="1">SUMIF('JOURNAL STOCKS'!$B$7:$E$39,'ETAT DES STOCKS'!A150,'JOURNAL STOCKS'!$D$7:$D$39)</f>
        <v>0</v>
      </c>
      <c r="E150" s="14">
        <f ca="1">SUMIF('JOURNAL STOCKS'!$B$7:$E$39,'ETAT DES STOCKS'!A150,'JOURNAL STOCKS'!$E$7:$E$39)</f>
        <v>0</v>
      </c>
      <c r="F150" s="117">
        <f ca="1">SUMIF('JOURNAL STOCKS'!$B$7:$E$39,'ETAT DES STOCKS'!A150,'JOURNAL STOCKS'!$F$7:$F$39)</f>
        <v>0</v>
      </c>
      <c r="G150" s="5">
        <f t="shared" ca="1" si="5"/>
        <v>1</v>
      </c>
      <c r="H150" s="145">
        <f ca="1">G150*'BASE PRODUITS'!E150</f>
        <v>6.37</v>
      </c>
      <c r="I150" s="146">
        <f ca="1">SUM('BASE PRODUITS'!F150*G150)</f>
        <v>6</v>
      </c>
      <c r="J150" s="108" t="str">
        <f>IF($A150=0,0,VLOOKUP($A150,'BASE PRODUITS'!$A:$I,8,0))</f>
        <v>Jouet</v>
      </c>
      <c r="K150" s="124">
        <v>1</v>
      </c>
    </row>
    <row r="151" spans="1:11" ht="16.5" thickBot="1" x14ac:dyDescent="0.3">
      <c r="A151" s="29">
        <f>'BASE PRODUITS'!A151</f>
        <v>750523</v>
      </c>
      <c r="B151" s="3" t="str">
        <f>Tableau1[[#This Row],[Description]]&amp;" " &amp;Tableau1[[#This Row],[Couleur]]&amp;" "&amp;Tableau1[[#This Row],[Taille]]</f>
        <v>Dogzilla Snarl Tug Rouge L</v>
      </c>
      <c r="C151" s="13">
        <f>IF($A151=0,0,VLOOKUP($A151,'BASE PRODUITS'!$A:$I,9,0))</f>
        <v>1</v>
      </c>
      <c r="D151" s="14">
        <f ca="1">SUMIF('JOURNAL STOCKS'!$B$7:$E$39,'ETAT DES STOCKS'!A151,'JOURNAL STOCKS'!$D$7:$D$39)</f>
        <v>0</v>
      </c>
      <c r="E151" s="14">
        <f ca="1">SUMIF('JOURNAL STOCKS'!$B$7:$E$39,'ETAT DES STOCKS'!A151,'JOURNAL STOCKS'!$E$7:$E$39)</f>
        <v>0</v>
      </c>
      <c r="F151" s="117">
        <f ca="1">SUMIF('JOURNAL STOCKS'!$B$7:$E$39,'ETAT DES STOCKS'!A151,'JOURNAL STOCKS'!$F$7:$F$39)</f>
        <v>0</v>
      </c>
      <c r="G151" s="5">
        <f t="shared" ca="1" si="5"/>
        <v>1</v>
      </c>
      <c r="H151" s="145">
        <f ca="1">G151*'BASE PRODUITS'!E151</f>
        <v>13.2</v>
      </c>
      <c r="I151" s="146">
        <f ca="1">SUM('BASE PRODUITS'!F151*G151)</f>
        <v>15</v>
      </c>
      <c r="J151" s="108" t="str">
        <f>IF($A151=0,0,VLOOKUP($A151,'BASE PRODUITS'!$A:$I,8,0))</f>
        <v>Jouet</v>
      </c>
      <c r="K151" s="124">
        <v>1</v>
      </c>
    </row>
    <row r="152" spans="1:11" ht="16.5" thickBot="1" x14ac:dyDescent="0.3">
      <c r="A152" s="29">
        <f>'BASE PRODUITS'!A152</f>
        <v>750566</v>
      </c>
      <c r="B152" s="3" t="str">
        <f>Tableau1[[#This Row],[Description]]&amp;" " &amp;Tableau1[[#This Row],[Couleur]]&amp;" "&amp;Tableau1[[#This Row],[Taille]]</f>
        <v>Kong Wobber Distributeur Rouge L</v>
      </c>
      <c r="C152" s="13">
        <f>IF($A152=0,0,VLOOKUP($A152,'BASE PRODUITS'!$A:$I,9,0))</f>
        <v>1</v>
      </c>
      <c r="D152" s="14">
        <f ca="1">SUMIF('JOURNAL STOCKS'!$B$7:$E$39,'ETAT DES STOCKS'!A152,'JOURNAL STOCKS'!$D$7:$D$39)</f>
        <v>0</v>
      </c>
      <c r="E152" s="14">
        <f ca="1">SUMIF('JOURNAL STOCKS'!$B$7:$E$39,'ETAT DES STOCKS'!A152,'JOURNAL STOCKS'!$E$7:$E$39)</f>
        <v>0</v>
      </c>
      <c r="F152" s="117">
        <f ca="1">SUMIF('JOURNAL STOCKS'!$B$7:$E$39,'ETAT DES STOCKS'!A152,'JOURNAL STOCKS'!$F$7:$F$39)</f>
        <v>0</v>
      </c>
      <c r="G152" s="5">
        <f t="shared" ca="1" si="5"/>
        <v>1</v>
      </c>
      <c r="H152" s="145">
        <f ca="1">G152*'BASE PRODUITS'!E152</f>
        <v>20.41</v>
      </c>
      <c r="I152" s="146">
        <f ca="1">SUM('BASE PRODUITS'!F152*G152)</f>
        <v>21</v>
      </c>
      <c r="J152" s="108" t="str">
        <f>IF($A152=0,0,VLOOKUP($A152,'BASE PRODUITS'!$A:$I,8,0))</f>
        <v>Jouet</v>
      </c>
      <c r="K152" s="124">
        <v>1</v>
      </c>
    </row>
    <row r="153" spans="1:11" ht="16.5" thickBot="1" x14ac:dyDescent="0.3">
      <c r="A153" s="29">
        <f>'BASE PRODUITS'!A153</f>
        <v>750578</v>
      </c>
      <c r="B153" s="3" t="str">
        <f>Tableau1[[#This Row],[Description]]&amp;" " &amp;Tableau1[[#This Row],[Couleur]]&amp;" "&amp;Tableau1[[#This Row],[Taille]]</f>
        <v>Kong Wobber Distributeur Rouge S</v>
      </c>
      <c r="C153" s="13">
        <f>IF($A153=0,0,VLOOKUP($A153,'BASE PRODUITS'!$A:$I,9,0))</f>
        <v>1</v>
      </c>
      <c r="D153" s="14">
        <f ca="1">SUMIF('JOURNAL STOCKS'!$B$7:$E$39,'ETAT DES STOCKS'!A153,'JOURNAL STOCKS'!$D$7:$D$39)</f>
        <v>0</v>
      </c>
      <c r="E153" s="14">
        <f ca="1">SUMIF('JOURNAL STOCKS'!$B$7:$E$39,'ETAT DES STOCKS'!A153,'JOURNAL STOCKS'!$E$7:$E$39)</f>
        <v>0</v>
      </c>
      <c r="F153" s="117">
        <f ca="1">SUMIF('JOURNAL STOCKS'!$B$7:$E$39,'ETAT DES STOCKS'!A153,'JOURNAL STOCKS'!$F$7:$F$39)</f>
        <v>0</v>
      </c>
      <c r="G153" s="5">
        <f t="shared" ca="1" si="5"/>
        <v>1</v>
      </c>
      <c r="H153" s="145">
        <f ca="1">G153*'BASE PRODUITS'!E153</f>
        <v>15.47</v>
      </c>
      <c r="I153" s="146">
        <f ca="1">SUM('BASE PRODUITS'!F153*G153)</f>
        <v>16</v>
      </c>
      <c r="J153" s="108" t="str">
        <f>IF($A153=0,0,VLOOKUP($A153,'BASE PRODUITS'!$A:$I,8,0))</f>
        <v>Jouet</v>
      </c>
      <c r="K153" s="124">
        <v>1</v>
      </c>
    </row>
    <row r="154" spans="1:11" ht="16.5" thickBot="1" x14ac:dyDescent="0.3">
      <c r="A154" s="29">
        <f>'BASE PRODUITS'!A154</f>
        <v>750590</v>
      </c>
      <c r="B154" s="3" t="str">
        <f>Tableau1[[#This Row],[Description]]&amp;" " &amp;Tableau1[[#This Row],[Couleur]]&amp;" "&amp;Tableau1[[#This Row],[Taille]]</f>
        <v>Kong Goodie Bone Bleu XS</v>
      </c>
      <c r="C154" s="13">
        <f>IF($A154=0,0,VLOOKUP($A154,'BASE PRODUITS'!$A:$I,9,0))</f>
        <v>1</v>
      </c>
      <c r="D154" s="14">
        <f ca="1">SUMIF('JOURNAL STOCKS'!$B$7:$E$39,'ETAT DES STOCKS'!A154,'JOURNAL STOCKS'!$D$7:$D$39)</f>
        <v>0</v>
      </c>
      <c r="E154" s="14">
        <f ca="1">SUMIF('JOURNAL STOCKS'!$B$7:$E$39,'ETAT DES STOCKS'!A154,'JOURNAL STOCKS'!$E$7:$E$39)</f>
        <v>0</v>
      </c>
      <c r="F154" s="117">
        <f ca="1">SUMIF('JOURNAL STOCKS'!$B$7:$E$39,'ETAT DES STOCKS'!A154,'JOURNAL STOCKS'!$F$7:$F$39)</f>
        <v>0</v>
      </c>
      <c r="G154" s="5">
        <f t="shared" ca="1" si="5"/>
        <v>1</v>
      </c>
      <c r="H154" s="145">
        <f ca="1">G154*'BASE PRODUITS'!E154</f>
        <v>6.46</v>
      </c>
      <c r="I154" s="146">
        <f ca="1">SUM('BASE PRODUITS'!F154*G154)</f>
        <v>7</v>
      </c>
      <c r="J154" s="108" t="str">
        <f>IF($A154=0,0,VLOOKUP($A154,'BASE PRODUITS'!$A:$I,8,0))</f>
        <v>Jouet</v>
      </c>
      <c r="K154" s="124">
        <v>1</v>
      </c>
    </row>
    <row r="155" spans="1:11" ht="16.5" thickBot="1" x14ac:dyDescent="0.3">
      <c r="A155" s="29">
        <f>'BASE PRODUITS'!A155</f>
        <v>750595</v>
      </c>
      <c r="B155" s="3" t="str">
        <f>Tableau1[[#This Row],[Description]]&amp;" " &amp;Tableau1[[#This Row],[Couleur]]&amp;" "&amp;Tableau1[[#This Row],[Taille]]</f>
        <v>Kong Binkie Rose S</v>
      </c>
      <c r="C155" s="13">
        <f>IF($A155=0,0,VLOOKUP($A155,'BASE PRODUITS'!$A:$I,9,0))</f>
        <v>1</v>
      </c>
      <c r="D155" s="14">
        <f ca="1">SUMIF('JOURNAL STOCKS'!$B$7:$E$39,'ETAT DES STOCKS'!A155,'JOURNAL STOCKS'!$D$7:$D$39)</f>
        <v>0</v>
      </c>
      <c r="E155" s="14">
        <f ca="1">SUMIF('JOURNAL STOCKS'!$B$7:$E$39,'ETAT DES STOCKS'!A155,'JOURNAL STOCKS'!$E$7:$E$39)</f>
        <v>0</v>
      </c>
      <c r="F155" s="117">
        <f ca="1">SUMIF('JOURNAL STOCKS'!$B$7:$E$39,'ETAT DES STOCKS'!A155,'JOURNAL STOCKS'!$F$7:$F$39)</f>
        <v>0</v>
      </c>
      <c r="G155" s="5">
        <f t="shared" ca="1" si="5"/>
        <v>1</v>
      </c>
      <c r="H155" s="145">
        <f ca="1">G155*'BASE PRODUITS'!E155</f>
        <v>8.1</v>
      </c>
      <c r="I155" s="146">
        <f ca="1">SUM('BASE PRODUITS'!F155*G155)</f>
        <v>8</v>
      </c>
      <c r="J155" s="108" t="str">
        <f>IF($A155=0,0,VLOOKUP($A155,'BASE PRODUITS'!$A:$I,8,0))</f>
        <v>Jouet</v>
      </c>
      <c r="K155" s="124">
        <v>1</v>
      </c>
    </row>
    <row r="156" spans="1:11" ht="16.5" thickBot="1" x14ac:dyDescent="0.3">
      <c r="A156" s="29">
        <f>'BASE PRODUITS'!A156</f>
        <v>750596</v>
      </c>
      <c r="B156" s="3" t="str">
        <f>Tableau1[[#This Row],[Description]]&amp;" " &amp;Tableau1[[#This Row],[Couleur]]&amp;" "&amp;Tableau1[[#This Row],[Taille]]</f>
        <v>Kong Binkie Rose M</v>
      </c>
      <c r="C156" s="13">
        <f>IF($A156=0,0,VLOOKUP($A156,'BASE PRODUITS'!$A:$I,9,0))</f>
        <v>1</v>
      </c>
      <c r="D156" s="14">
        <f ca="1">SUMIF('JOURNAL STOCKS'!$B$7:$E$39,'ETAT DES STOCKS'!A156,'JOURNAL STOCKS'!$D$7:$D$39)</f>
        <v>0</v>
      </c>
      <c r="E156" s="14">
        <f ca="1">SUMIF('JOURNAL STOCKS'!$B$7:$E$39,'ETAT DES STOCKS'!A156,'JOURNAL STOCKS'!$E$7:$E$39)</f>
        <v>0</v>
      </c>
      <c r="F156" s="117">
        <f ca="1">SUMIF('JOURNAL STOCKS'!$B$7:$E$39,'ETAT DES STOCKS'!A156,'JOURNAL STOCKS'!$F$7:$F$39)</f>
        <v>0</v>
      </c>
      <c r="G156" s="5">
        <f t="shared" ca="1" si="5"/>
        <v>1</v>
      </c>
      <c r="H156" s="145">
        <f ca="1">G156*'BASE PRODUITS'!E156</f>
        <v>10.8</v>
      </c>
      <c r="I156" s="146">
        <f ca="1">SUM('BASE PRODUITS'!F156*G156)</f>
        <v>11</v>
      </c>
      <c r="J156" s="108" t="str">
        <f>IF($A156=0,0,VLOOKUP($A156,'BASE PRODUITS'!$A:$I,8,0))</f>
        <v>Jouet</v>
      </c>
      <c r="K156" s="124">
        <v>1</v>
      </c>
    </row>
    <row r="157" spans="1:11" ht="16.5" thickBot="1" x14ac:dyDescent="0.3">
      <c r="A157" s="29">
        <f>'BASE PRODUITS'!A157</f>
        <v>750600</v>
      </c>
      <c r="B157" s="3" t="str">
        <f>Tableau1[[#This Row],[Description]]&amp;" " &amp;Tableau1[[#This Row],[Couleur]]&amp;" "&amp;Tableau1[[#This Row],[Taille]]</f>
        <v>Kong Classique Rouge S</v>
      </c>
      <c r="C157" s="13">
        <f>IF($A157=0,0,VLOOKUP($A157,'BASE PRODUITS'!$A:$I,9,0))</f>
        <v>1</v>
      </c>
      <c r="D157" s="14">
        <f ca="1">SUMIF('JOURNAL STOCKS'!$B$7:$E$39,'ETAT DES STOCKS'!A157,'JOURNAL STOCKS'!$D$7:$D$39)</f>
        <v>0</v>
      </c>
      <c r="E157" s="14">
        <f ca="1">SUMIF('JOURNAL STOCKS'!$B$7:$E$39,'ETAT DES STOCKS'!A157,'JOURNAL STOCKS'!$E$7:$E$39)</f>
        <v>0</v>
      </c>
      <c r="F157" s="117">
        <f ca="1">SUMIF('JOURNAL STOCKS'!$B$7:$E$39,'ETAT DES STOCKS'!A157,'JOURNAL STOCKS'!$F$7:$F$39)</f>
        <v>0</v>
      </c>
      <c r="G157" s="5">
        <f t="shared" ca="1" si="5"/>
        <v>1</v>
      </c>
      <c r="H157" s="145">
        <f ca="1">G157*'BASE PRODUITS'!E157</f>
        <v>6.85</v>
      </c>
      <c r="I157" s="146">
        <f ca="1">SUM('BASE PRODUITS'!F157*G157)</f>
        <v>8</v>
      </c>
      <c r="J157" s="108" t="str">
        <f>IF($A157=0,0,VLOOKUP($A157,'BASE PRODUITS'!$A:$I,8,0))</f>
        <v>Jouet</v>
      </c>
      <c r="K157" s="124">
        <v>1</v>
      </c>
    </row>
    <row r="158" spans="1:11" ht="16.5" thickBot="1" x14ac:dyDescent="0.3">
      <c r="A158" s="29">
        <f>'BASE PRODUITS'!A158</f>
        <v>750601</v>
      </c>
      <c r="B158" s="3" t="str">
        <f>Tableau1[[#This Row],[Description]]&amp;" " &amp;Tableau1[[#This Row],[Couleur]]&amp;" "&amp;Tableau1[[#This Row],[Taille]]</f>
        <v>Kong Classique Rouge M</v>
      </c>
      <c r="C158" s="13">
        <f>IF($A158=0,0,VLOOKUP($A158,'BASE PRODUITS'!$A:$I,9,0))</f>
        <v>2</v>
      </c>
      <c r="D158" s="14">
        <f ca="1">SUMIF('JOURNAL STOCKS'!$B$7:$E$39,'ETAT DES STOCKS'!A158,'JOURNAL STOCKS'!$D$7:$D$39)</f>
        <v>0</v>
      </c>
      <c r="E158" s="14">
        <f ca="1">SUMIF('JOURNAL STOCKS'!$B$7:$E$39,'ETAT DES STOCKS'!A158,'JOURNAL STOCKS'!$E$7:$E$39)</f>
        <v>0</v>
      </c>
      <c r="F158" s="117">
        <f ca="1">SUMIF('JOURNAL STOCKS'!$B$7:$E$39,'ETAT DES STOCKS'!A158,'JOURNAL STOCKS'!$F$7:$F$39)</f>
        <v>0</v>
      </c>
      <c r="G158" s="5">
        <f t="shared" ca="1" si="5"/>
        <v>2</v>
      </c>
      <c r="H158" s="145">
        <f ca="1">G158*'BASE PRODUITS'!E158</f>
        <v>19.100000000000001</v>
      </c>
      <c r="I158" s="146">
        <f ca="1">SUM('BASE PRODUITS'!F158*G158)</f>
        <v>22</v>
      </c>
      <c r="J158" s="108" t="str">
        <f>IF($A158=0,0,VLOOKUP($A158,'BASE PRODUITS'!$A:$I,8,0))</f>
        <v>Jouet</v>
      </c>
      <c r="K158" s="124">
        <v>1</v>
      </c>
    </row>
    <row r="159" spans="1:11" ht="16.5" thickBot="1" x14ac:dyDescent="0.3">
      <c r="A159" s="29">
        <f>'BASE PRODUITS'!A159</f>
        <v>750602</v>
      </c>
      <c r="B159" s="3" t="str">
        <f>Tableau1[[#This Row],[Description]]&amp;" " &amp;Tableau1[[#This Row],[Couleur]]&amp;" "&amp;Tableau1[[#This Row],[Taille]]</f>
        <v>Kong Classique Rouge L</v>
      </c>
      <c r="C159" s="13">
        <f>IF($A159=0,0,VLOOKUP($A159,'BASE PRODUITS'!$A:$I,9,0))</f>
        <v>1</v>
      </c>
      <c r="D159" s="14">
        <f ca="1">SUMIF('JOURNAL STOCKS'!$B$7:$E$39,'ETAT DES STOCKS'!A159,'JOURNAL STOCKS'!$D$7:$D$39)</f>
        <v>0</v>
      </c>
      <c r="E159" s="14">
        <f ca="1">SUMIF('JOURNAL STOCKS'!$B$7:$E$39,'ETAT DES STOCKS'!A159,'JOURNAL STOCKS'!$E$7:$E$39)</f>
        <v>0</v>
      </c>
      <c r="F159" s="117">
        <f ca="1">SUMIF('JOURNAL STOCKS'!$B$7:$E$39,'ETAT DES STOCKS'!A159,'JOURNAL STOCKS'!$F$7:$F$39)</f>
        <v>0</v>
      </c>
      <c r="G159" s="5">
        <f t="shared" ca="1" si="5"/>
        <v>1</v>
      </c>
      <c r="H159" s="145">
        <f ca="1">G159*'BASE PRODUITS'!E159</f>
        <v>11.35</v>
      </c>
      <c r="I159" s="146">
        <f ca="1">SUM('BASE PRODUITS'!F159*G159)</f>
        <v>13</v>
      </c>
      <c r="J159" s="108" t="str">
        <f>IF($A159=0,0,VLOOKUP($A159,'BASE PRODUITS'!$A:$I,8,0))</f>
        <v>Jouet</v>
      </c>
      <c r="K159" s="124">
        <v>1</v>
      </c>
    </row>
    <row r="160" spans="1:11" ht="16.5" thickBot="1" x14ac:dyDescent="0.3">
      <c r="A160" s="29">
        <f>'BASE PRODUITS'!A160</f>
        <v>750603</v>
      </c>
      <c r="B160" s="3" t="str">
        <f>Tableau1[[#This Row],[Description]]&amp;" " &amp;Tableau1[[#This Row],[Couleur]]&amp;" "&amp;Tableau1[[#This Row],[Taille]]</f>
        <v>Kong Classique Rouge XL</v>
      </c>
      <c r="C160" s="13">
        <f>IF($A160=0,0,VLOOKUP($A160,'BASE PRODUITS'!$A:$I,9,0))</f>
        <v>1</v>
      </c>
      <c r="D160" s="14">
        <f ca="1">SUMIF('JOURNAL STOCKS'!$B$7:$E$39,'ETAT DES STOCKS'!A160,'JOURNAL STOCKS'!$D$7:$D$39)</f>
        <v>0</v>
      </c>
      <c r="E160" s="14">
        <f ca="1">SUMIF('JOURNAL STOCKS'!$B$7:$E$39,'ETAT DES STOCKS'!A160,'JOURNAL STOCKS'!$E$7:$E$39)</f>
        <v>0</v>
      </c>
      <c r="F160" s="117">
        <f ca="1">SUMIF('JOURNAL STOCKS'!$B$7:$E$39,'ETAT DES STOCKS'!A160,'JOURNAL STOCKS'!$F$7:$F$39)</f>
        <v>0</v>
      </c>
      <c r="G160" s="5">
        <f t="shared" ca="1" si="5"/>
        <v>1</v>
      </c>
      <c r="H160" s="145">
        <f ca="1">G160*'BASE PRODUITS'!E160</f>
        <v>17.649999999999999</v>
      </c>
      <c r="I160" s="146">
        <f ca="1">SUM('BASE PRODUITS'!F160*G160)</f>
        <v>18</v>
      </c>
      <c r="J160" s="108" t="str">
        <f>IF($A160=0,0,VLOOKUP($A160,'BASE PRODUITS'!$A:$I,8,0))</f>
        <v>Jouet</v>
      </c>
      <c r="K160" s="124">
        <v>1</v>
      </c>
    </row>
    <row r="161" spans="1:11" ht="16.5" thickBot="1" x14ac:dyDescent="0.3">
      <c r="A161" s="29">
        <f>'BASE PRODUITS'!A161</f>
        <v>750608</v>
      </c>
      <c r="B161" s="3" t="str">
        <f>Tableau1[[#This Row],[Description]]&amp;" " &amp;Tableau1[[#This Row],[Couleur]]&amp;" "&amp;Tableau1[[#This Row],[Taille]]</f>
        <v>Kong Classique Rouge XS</v>
      </c>
      <c r="C161" s="13">
        <f>IF($A161=0,0,VLOOKUP($A161,'BASE PRODUITS'!$A:$I,9,0))</f>
        <v>1</v>
      </c>
      <c r="D161" s="14">
        <f ca="1">SUMIF('JOURNAL STOCKS'!$B$7:$E$39,'ETAT DES STOCKS'!A161,'JOURNAL STOCKS'!$D$7:$D$39)</f>
        <v>0</v>
      </c>
      <c r="E161" s="14">
        <f ca="1">SUMIF('JOURNAL STOCKS'!$B$7:$E$39,'ETAT DES STOCKS'!A161,'JOURNAL STOCKS'!$E$7:$E$39)</f>
        <v>0</v>
      </c>
      <c r="F161" s="117">
        <f ca="1">SUMIF('JOURNAL STOCKS'!$B$7:$E$39,'ETAT DES STOCKS'!A161,'JOURNAL STOCKS'!$F$7:$F$39)</f>
        <v>0</v>
      </c>
      <c r="G161" s="5">
        <f t="shared" ca="1" si="5"/>
        <v>1</v>
      </c>
      <c r="H161" s="145">
        <f ca="1">G161*'BASE PRODUITS'!E161</f>
        <v>6.3</v>
      </c>
      <c r="I161" s="146">
        <f ca="1">SUM('BASE PRODUITS'!F161*G161)</f>
        <v>6</v>
      </c>
      <c r="J161" s="108" t="str">
        <f>IF($A161=0,0,VLOOKUP($A161,'BASE PRODUITS'!$A:$I,8,0))</f>
        <v>Jouet</v>
      </c>
      <c r="K161" s="124">
        <v>1</v>
      </c>
    </row>
    <row r="162" spans="1:11" ht="16.5" thickBot="1" x14ac:dyDescent="0.3">
      <c r="A162" s="29">
        <f>'BASE PRODUITS'!A162</f>
        <v>750632</v>
      </c>
      <c r="B162" s="3" t="str">
        <f>Tableau1[[#This Row],[Description]]&amp;" " &amp;Tableau1[[#This Row],[Couleur]]&amp;" "&amp;Tableau1[[#This Row],[Taille]]</f>
        <v>Kong Dura Soft Rose S</v>
      </c>
      <c r="C162" s="13">
        <f>IF($A162=0,0,VLOOKUP($A162,'BASE PRODUITS'!$A:$I,9,0))</f>
        <v>1</v>
      </c>
      <c r="D162" s="14">
        <f ca="1">SUMIF('JOURNAL STOCKS'!$B$7:$E$39,'ETAT DES STOCKS'!A162,'JOURNAL STOCKS'!$D$7:$D$39)</f>
        <v>0</v>
      </c>
      <c r="E162" s="14">
        <f ca="1">SUMIF('JOURNAL STOCKS'!$B$7:$E$39,'ETAT DES STOCKS'!A162,'JOURNAL STOCKS'!$E$7:$E$39)</f>
        <v>0</v>
      </c>
      <c r="F162" s="117">
        <f ca="1">SUMIF('JOURNAL STOCKS'!$B$7:$E$39,'ETAT DES STOCKS'!A162,'JOURNAL STOCKS'!$F$7:$F$39)</f>
        <v>0</v>
      </c>
      <c r="G162" s="5">
        <f t="shared" ca="1" si="5"/>
        <v>1</v>
      </c>
      <c r="H162" s="145">
        <f ca="1">G162*'BASE PRODUITS'!E162</f>
        <v>11.26</v>
      </c>
      <c r="I162" s="146">
        <f ca="1">SUM('BASE PRODUITS'!F162*G162)</f>
        <v>13</v>
      </c>
      <c r="J162" s="108" t="str">
        <f>IF($A162=0,0,VLOOKUP($A162,'BASE PRODUITS'!$A:$I,8,0))</f>
        <v>Jouet</v>
      </c>
      <c r="K162" s="124">
        <v>1</v>
      </c>
    </row>
    <row r="163" spans="1:11" ht="16.5" thickBot="1" x14ac:dyDescent="0.3">
      <c r="A163" s="29">
        <f>'BASE PRODUITS'!A163</f>
        <v>750683</v>
      </c>
      <c r="B163" s="3" t="str">
        <f>Tableau1[[#This Row],[Description]]&amp;" " &amp;Tableau1[[#This Row],[Couleur]]&amp;" "&amp;Tableau1[[#This Row],[Taille]]</f>
        <v xml:space="preserve">Kong Shakers Violet </v>
      </c>
      <c r="C163" s="13">
        <f>IF($A163=0,0,VLOOKUP($A163,'BASE PRODUITS'!$A:$I,9,0))</f>
        <v>1</v>
      </c>
      <c r="D163" s="14">
        <f ca="1">SUMIF('JOURNAL STOCKS'!$B$7:$E$39,'ETAT DES STOCKS'!A163,'JOURNAL STOCKS'!$D$7:$D$39)</f>
        <v>0</v>
      </c>
      <c r="E163" s="14">
        <f ca="1">SUMIF('JOURNAL STOCKS'!$B$7:$E$39,'ETAT DES STOCKS'!A163,'JOURNAL STOCKS'!$E$7:$E$39)</f>
        <v>0</v>
      </c>
      <c r="F163" s="117">
        <f ca="1">SUMIF('JOURNAL STOCKS'!$B$7:$E$39,'ETAT DES STOCKS'!A163,'JOURNAL STOCKS'!$F$7:$F$39)</f>
        <v>0</v>
      </c>
      <c r="G163" s="5">
        <f t="shared" ca="1" si="5"/>
        <v>1</v>
      </c>
      <c r="H163" s="145">
        <f ca="1">G163*'BASE PRODUITS'!E163</f>
        <v>11.5</v>
      </c>
      <c r="I163" s="146">
        <f ca="1">SUM('BASE PRODUITS'!F163*G163)</f>
        <v>13</v>
      </c>
      <c r="J163" s="108" t="str">
        <f>IF($A163=0,0,VLOOKUP($A163,'BASE PRODUITS'!$A:$I,8,0))</f>
        <v>Jouet</v>
      </c>
      <c r="K163" s="124">
        <v>1</v>
      </c>
    </row>
    <row r="164" spans="1:11" ht="16.5" thickBot="1" x14ac:dyDescent="0.3">
      <c r="A164" s="29">
        <f>'BASE PRODUITS'!A164</f>
        <v>760555</v>
      </c>
      <c r="B164" s="3" t="str">
        <f>Tableau1[[#This Row],[Description]]&amp;" " &amp;Tableau1[[#This Row],[Couleur]]&amp;" "&amp;Tableau1[[#This Row],[Taille]]</f>
        <v>Difac Corde 4 nœuds Noir L</v>
      </c>
      <c r="C164" s="13">
        <f>IF($A164=0,0,VLOOKUP($A164,'BASE PRODUITS'!$A:$I,9,0))</f>
        <v>1</v>
      </c>
      <c r="D164" s="14">
        <f ca="1">SUMIF('JOURNAL STOCKS'!$B$7:$E$39,'ETAT DES STOCKS'!A164,'JOURNAL STOCKS'!$D$7:$D$39)</f>
        <v>0</v>
      </c>
      <c r="E164" s="14">
        <f ca="1">SUMIF('JOURNAL STOCKS'!$B$7:$E$39,'ETAT DES STOCKS'!A164,'JOURNAL STOCKS'!$E$7:$E$39)</f>
        <v>0</v>
      </c>
      <c r="F164" s="117">
        <f ca="1">SUMIF('JOURNAL STOCKS'!$B$7:$E$39,'ETAT DES STOCKS'!A164,'JOURNAL STOCKS'!$F$7:$F$39)</f>
        <v>0</v>
      </c>
      <c r="G164" s="5">
        <f t="shared" ca="1" si="5"/>
        <v>1</v>
      </c>
      <c r="H164" s="145">
        <f ca="1">G164*'BASE PRODUITS'!E164</f>
        <v>4.21</v>
      </c>
      <c r="I164" s="146">
        <f ca="1">SUM('BASE PRODUITS'!F164*G164)</f>
        <v>4.5</v>
      </c>
      <c r="J164" s="108" t="str">
        <f>IF($A164=0,0,VLOOKUP($A164,'BASE PRODUITS'!$A:$I,8,0))</f>
        <v>Jouet</v>
      </c>
      <c r="K164" s="124">
        <v>1</v>
      </c>
    </row>
    <row r="165" spans="1:11" ht="16.5" thickBot="1" x14ac:dyDescent="0.3">
      <c r="A165" s="29">
        <f>'BASE PRODUITS'!A165</f>
        <v>769998</v>
      </c>
      <c r="B165" s="3" t="str">
        <f>Tableau1[[#This Row],[Description]]&amp;" " &amp;Tableau1[[#This Row],[Couleur]]&amp;" "&amp;Tableau1[[#This Row],[Taille]]</f>
        <v>West Paw Bumi Orange Xs</v>
      </c>
      <c r="C165" s="13">
        <f>IF($A165=0,0,VLOOKUP($A165,'BASE PRODUITS'!$A:$I,9,0))</f>
        <v>1</v>
      </c>
      <c r="D165" s="14">
        <f ca="1">SUMIF('JOURNAL STOCKS'!$B$7:$E$39,'ETAT DES STOCKS'!A165,'JOURNAL STOCKS'!$D$7:$D$39)</f>
        <v>0</v>
      </c>
      <c r="E165" s="14">
        <f ca="1">SUMIF('JOURNAL STOCKS'!$B$7:$E$39,'ETAT DES STOCKS'!A165,'JOURNAL STOCKS'!$E$7:$E$39)</f>
        <v>0</v>
      </c>
      <c r="F165" s="117">
        <f ca="1">SUMIF('JOURNAL STOCKS'!$B$7:$E$39,'ETAT DES STOCKS'!A165,'JOURNAL STOCKS'!$F$7:$F$39)</f>
        <v>0</v>
      </c>
      <c r="G165" s="5">
        <f t="shared" ca="1" si="5"/>
        <v>1</v>
      </c>
      <c r="H165" s="145">
        <f ca="1">G165*'BASE PRODUITS'!E165</f>
        <v>15.77</v>
      </c>
      <c r="I165" s="146">
        <f ca="1">SUM('BASE PRODUITS'!F165*G165)</f>
        <v>13</v>
      </c>
      <c r="J165" s="108" t="str">
        <f>IF($A165=0,0,VLOOKUP($A165,'BASE PRODUITS'!$A:$I,8,0))</f>
        <v>Jouet</v>
      </c>
      <c r="K165" s="124">
        <v>1</v>
      </c>
    </row>
    <row r="166" spans="1:11" ht="16.5" thickBot="1" x14ac:dyDescent="0.3">
      <c r="A166" s="29">
        <f>'BASE PRODUITS'!A166</f>
        <v>954326</v>
      </c>
      <c r="B166" s="3" t="str">
        <f>Tableau1[[#This Row],[Description]]&amp;" " &amp;Tableau1[[#This Row],[Couleur]]&amp;" "&amp;Tableau1[[#This Row],[Taille]]</f>
        <v xml:space="preserve">Spot Lit Bleu </v>
      </c>
      <c r="C166" s="13">
        <f>IF($A166=0,0,VLOOKUP($A166,'BASE PRODUITS'!$A:$I,9,0))</f>
        <v>1</v>
      </c>
      <c r="D166" s="14">
        <f ca="1">SUMIF('JOURNAL STOCKS'!$B$7:$E$39,'ETAT DES STOCKS'!A166,'JOURNAL STOCKS'!$D$7:$D$39)</f>
        <v>0</v>
      </c>
      <c r="E166" s="14">
        <f ca="1">SUMIF('JOURNAL STOCKS'!$B$7:$E$39,'ETAT DES STOCKS'!A166,'JOURNAL STOCKS'!$E$7:$E$39)</f>
        <v>0</v>
      </c>
      <c r="F166" s="117">
        <f ca="1">SUMIF('JOURNAL STOCKS'!$B$7:$E$39,'ETAT DES STOCKS'!A166,'JOURNAL STOCKS'!$F$7:$F$39)</f>
        <v>0</v>
      </c>
      <c r="G166" s="5">
        <f t="shared" ref="G166:G173" ca="1" si="6">C166+D166-E166-F166</f>
        <v>1</v>
      </c>
      <c r="H166" s="145">
        <f ca="1">G166*'BASE PRODUITS'!E166</f>
        <v>11.42</v>
      </c>
      <c r="I166" s="146">
        <f ca="1">SUM('BASE PRODUITS'!F166*G166)</f>
        <v>12</v>
      </c>
      <c r="J166" s="108" t="str">
        <f>IF($A166=0,0,VLOOKUP($A166,'BASE PRODUITS'!$A:$I,8,0))</f>
        <v>Accessoire</v>
      </c>
      <c r="K166" s="124">
        <v>1</v>
      </c>
    </row>
    <row r="167" spans="1:11" ht="16.5" thickBot="1" x14ac:dyDescent="0.3">
      <c r="A167" s="29">
        <f>'BASE PRODUITS'!A167</f>
        <v>22226500</v>
      </c>
      <c r="B167" s="3" t="str">
        <f>Tableau1[[#This Row],[Description]]&amp;" " &amp;Tableau1[[#This Row],[Couleur]]&amp;" "&amp;Tableau1[[#This Row],[Taille]]</f>
        <v xml:space="preserve">Dr.Clauder's Petit Modele 80g Chicken  </v>
      </c>
      <c r="C167" s="13">
        <f>IF($A167=0,0,VLOOKUP($A167,'BASE PRODUITS'!$A:$I,9,0))</f>
        <v>0</v>
      </c>
      <c r="D167" s="14">
        <f ca="1">SUMIF('JOURNAL STOCKS'!$B$7:$E$39,'ETAT DES STOCKS'!A167,'JOURNAL STOCKS'!$D$7:$D$39)</f>
        <v>0</v>
      </c>
      <c r="E167" s="14">
        <f ca="1">SUMIF('JOURNAL STOCKS'!$B$7:$E$39,'ETAT DES STOCKS'!A167,'JOURNAL STOCKS'!$E$7:$E$39)</f>
        <v>0</v>
      </c>
      <c r="F167" s="117">
        <f ca="1">SUMIF('JOURNAL STOCKS'!$B$7:$E$39,'ETAT DES STOCKS'!A167,'JOURNAL STOCKS'!$F$7:$F$39)</f>
        <v>0</v>
      </c>
      <c r="G167" s="5">
        <f t="shared" ca="1" si="6"/>
        <v>0</v>
      </c>
      <c r="H167" s="145">
        <f ca="1">G167*'BASE PRODUITS'!E167</f>
        <v>0</v>
      </c>
      <c r="I167" s="146">
        <f ca="1">SUM('BASE PRODUITS'!F167*G167)</f>
        <v>0</v>
      </c>
      <c r="J167" s="108" t="str">
        <f>IF($A167=0,0,VLOOKUP($A167,'BASE PRODUITS'!$A:$I,8,0))</f>
        <v>Friandise</v>
      </c>
      <c r="K167" s="124">
        <v>1</v>
      </c>
    </row>
    <row r="168" spans="1:11" ht="16.5" thickBot="1" x14ac:dyDescent="0.3">
      <c r="A168" s="29">
        <f>'BASE PRODUITS'!A168</f>
        <v>22236500</v>
      </c>
      <c r="B168" s="3" t="str">
        <f>Tableau1[[#This Row],[Description]]&amp;" " &amp;Tableau1[[#This Row],[Couleur]]&amp;" "&amp;Tableau1[[#This Row],[Taille]]</f>
        <v xml:space="preserve">Dr.Clauder's Grand Modele 500g  </v>
      </c>
      <c r="C168" s="13">
        <f>IF($A168=0,0,VLOOKUP($A168,'BASE PRODUITS'!$A:$I,9,0))</f>
        <v>10</v>
      </c>
      <c r="D168" s="14">
        <f ca="1">SUMIF('JOURNAL STOCKS'!$B$7:$E$39,'ETAT DES STOCKS'!A168,'JOURNAL STOCKS'!$D$7:$D$39)</f>
        <v>0</v>
      </c>
      <c r="E168" s="14">
        <f ca="1">SUMIF('JOURNAL STOCKS'!$B$7:$E$39,'ETAT DES STOCKS'!A168,'JOURNAL STOCKS'!$E$7:$E$39)</f>
        <v>1</v>
      </c>
      <c r="F168" s="117">
        <f ca="1">SUMIF('JOURNAL STOCKS'!$B$7:$E$39,'ETAT DES STOCKS'!A168,'JOURNAL STOCKS'!$F$7:$F$39)</f>
        <v>0</v>
      </c>
      <c r="G168" s="5">
        <f t="shared" ca="1" si="6"/>
        <v>9</v>
      </c>
      <c r="H168" s="145">
        <f ca="1">G168*'BASE PRODUITS'!E168</f>
        <v>108.21599999999999</v>
      </c>
      <c r="I168" s="146">
        <f ca="1">SUM('BASE PRODUITS'!F168*G168)</f>
        <v>108</v>
      </c>
      <c r="J168" s="108" t="str">
        <f>IF($A168=0,0,VLOOKUP($A168,'BASE PRODUITS'!$A:$I,8,0))</f>
        <v>Friandise</v>
      </c>
      <c r="K168" s="124">
        <v>1</v>
      </c>
    </row>
    <row r="169" spans="1:11" ht="16.5" thickBot="1" x14ac:dyDescent="0.3">
      <c r="A169" s="29">
        <f>'BASE PRODUITS'!A169</f>
        <v>75354822</v>
      </c>
      <c r="B169" s="3" t="str">
        <f>Tableau1[[#This Row],[Description]]&amp;" " &amp;Tableau1[[#This Row],[Couleur]]&amp;" "&amp;Tableau1[[#This Row],[Taille]]</f>
        <v>Laisse Multiposition Daytona Rouge 2000X15</v>
      </c>
      <c r="C169" s="13">
        <f>IF($A169=0,0,VLOOKUP($A169,'BASE PRODUITS'!$A:$I,9,0))</f>
        <v>1</v>
      </c>
      <c r="D169" s="14">
        <f ca="1">SUMIF('JOURNAL STOCKS'!$B$7:$E$39,'ETAT DES STOCKS'!A169,'JOURNAL STOCKS'!$D$7:$D$39)</f>
        <v>0</v>
      </c>
      <c r="E169" s="14">
        <f ca="1">SUMIF('JOURNAL STOCKS'!$B$7:$E$39,'ETAT DES STOCKS'!A169,'JOURNAL STOCKS'!$E$7:$E$39)</f>
        <v>1</v>
      </c>
      <c r="F169" s="117">
        <f ca="1">SUMIF('JOURNAL STOCKS'!$B$7:$E$39,'ETAT DES STOCKS'!A169,'JOURNAL STOCKS'!$F$7:$F$39)</f>
        <v>0</v>
      </c>
      <c r="G169" s="5">
        <f t="shared" ca="1" si="6"/>
        <v>0</v>
      </c>
      <c r="H169" s="145">
        <f ca="1">G169*'BASE PRODUITS'!E169</f>
        <v>0</v>
      </c>
      <c r="I169" s="146">
        <f ca="1">SUM('BASE PRODUITS'!F169*G169)</f>
        <v>0</v>
      </c>
      <c r="J169" s="108" t="str">
        <f>IF($A169=0,0,VLOOKUP($A169,'BASE PRODUITS'!$A:$I,8,0))</f>
        <v>Laisse</v>
      </c>
      <c r="K169" s="124">
        <v>1</v>
      </c>
    </row>
    <row r="170" spans="1:11" ht="16.5" thickBot="1" x14ac:dyDescent="0.3">
      <c r="A170" s="29" t="str">
        <f>'BASE PRODUITS'!A170</f>
        <v>AC00023</v>
      </c>
      <c r="B170" s="3" t="str">
        <f>Tableau1[[#This Row],[Description]]&amp;" " &amp;Tableau1[[#This Row],[Couleur]]&amp;" "&amp;Tableau1[[#This Row],[Taille]]</f>
        <v xml:space="preserve">Eliminator Vivog Duo Bleu </v>
      </c>
      <c r="C170" s="13">
        <f>IF($A170=0,0,VLOOKUP($A170,'BASE PRODUITS'!$A:$I,9,0))</f>
        <v>1</v>
      </c>
      <c r="D170" s="14">
        <f ca="1">SUMIF('JOURNAL STOCKS'!$B$7:$E$39,'ETAT DES STOCKS'!A170,'JOURNAL STOCKS'!$D$7:$D$39)</f>
        <v>0</v>
      </c>
      <c r="E170" s="14">
        <f ca="1">SUMIF('JOURNAL STOCKS'!$B$7:$E$39,'ETAT DES STOCKS'!A170,'JOURNAL STOCKS'!$E$7:$E$39)</f>
        <v>0</v>
      </c>
      <c r="F170" s="117">
        <f ca="1">SUMIF('JOURNAL STOCKS'!$B$7:$E$39,'ETAT DES STOCKS'!A170,'JOURNAL STOCKS'!$F$7:$F$39)</f>
        <v>0</v>
      </c>
      <c r="G170" s="5">
        <f t="shared" ca="1" si="6"/>
        <v>1</v>
      </c>
      <c r="H170" s="145">
        <f ca="1">G170*'BASE PRODUITS'!E170</f>
        <v>13.391999999999999</v>
      </c>
      <c r="I170" s="146">
        <f ca="1">SUM('BASE PRODUITS'!F170*G170)</f>
        <v>14</v>
      </c>
      <c r="J170" s="108" t="str">
        <f>IF($A170=0,0,VLOOKUP($A170,'BASE PRODUITS'!$A:$I,8,0))</f>
        <v>Accessoire</v>
      </c>
      <c r="K170" s="124">
        <v>1</v>
      </c>
    </row>
    <row r="171" spans="1:11" ht="16.5" thickBot="1" x14ac:dyDescent="0.3">
      <c r="A171" s="29" t="str">
        <f>'BASE PRODUITS'!A171</f>
        <v>GD15226</v>
      </c>
      <c r="B171" s="3" t="str">
        <f>Tableau1[[#This Row],[Description]]&amp;" " &amp;Tableau1[[#This Row],[Couleur]]&amp;" "&amp;Tableau1[[#This Row],[Taille]]</f>
        <v>Carrefour Corde 2 nœuds Vert S</v>
      </c>
      <c r="C171" s="13">
        <f>IF($A171=0,0,VLOOKUP($A171,'BASE PRODUITS'!$A:$I,9,0))</f>
        <v>3</v>
      </c>
      <c r="D171" s="14">
        <f ca="1">SUMIF('JOURNAL STOCKS'!$B$7:$E$39,'ETAT DES STOCKS'!A171,'JOURNAL STOCKS'!$D$7:$D$39)</f>
        <v>0</v>
      </c>
      <c r="E171" s="14">
        <f ca="1">SUMIF('JOURNAL STOCKS'!$B$7:$E$39,'ETAT DES STOCKS'!A171,'JOURNAL STOCKS'!$E$7:$E$39)</f>
        <v>0</v>
      </c>
      <c r="F171" s="117">
        <f ca="1">SUMIF('JOURNAL STOCKS'!$B$7:$E$39,'ETAT DES STOCKS'!A171,'JOURNAL STOCKS'!$F$7:$F$39)</f>
        <v>0</v>
      </c>
      <c r="G171" s="5">
        <f t="shared" ca="1" si="6"/>
        <v>3</v>
      </c>
      <c r="H171" s="145">
        <f ca="1">G171*'BASE PRODUITS'!E171</f>
        <v>14.700000000000001</v>
      </c>
      <c r="I171" s="146">
        <f ca="1">SUM('BASE PRODUITS'!F171*G171)</f>
        <v>15</v>
      </c>
      <c r="J171" s="108" t="str">
        <f>IF($A171=0,0,VLOOKUP($A171,'BASE PRODUITS'!$A:$I,8,0))</f>
        <v>Jouet</v>
      </c>
      <c r="K171" s="124">
        <v>1</v>
      </c>
    </row>
    <row r="172" spans="1:11" ht="16.5" thickBot="1" x14ac:dyDescent="0.3">
      <c r="A172" s="31" t="str">
        <f>'BASE PRODUITS'!A172</f>
        <v>KFA0025210R</v>
      </c>
      <c r="B172" s="3" t="str">
        <f>Tableau1[[#This Row],[Description]]&amp;" " &amp;Tableau1[[#This Row],[Couleur]]&amp;" "&amp;Tableau1[[#This Row],[Taille]]</f>
        <v>Karlie Flamingo Ruffus Aqua Orange M</v>
      </c>
      <c r="C172" s="28">
        <f>IF($A172=0,0,VLOOKUP($A172,'BASE PRODUITS'!$A:$I,9,0))</f>
        <v>1</v>
      </c>
      <c r="D172" s="32">
        <f ca="1">SUMIF('JOURNAL STOCKS'!$B$7:$E$39,'ETAT DES STOCKS'!A172,'JOURNAL STOCKS'!$D$7:$D$39)</f>
        <v>0</v>
      </c>
      <c r="E172" s="32">
        <f ca="1">SUMIF('JOURNAL STOCKS'!$B$7:$E$39,'ETAT DES STOCKS'!A172,'JOURNAL STOCKS'!$E$7:$E$39)</f>
        <v>0</v>
      </c>
      <c r="F172" s="118">
        <f ca="1">SUMIF('JOURNAL STOCKS'!$B$7:$E$39,'ETAT DES STOCKS'!A172,'JOURNAL STOCKS'!$F$7:$F$39)</f>
        <v>0</v>
      </c>
      <c r="G172" s="33">
        <f t="shared" ca="1" si="6"/>
        <v>1</v>
      </c>
      <c r="H172" s="147">
        <f ca="1">G172*'BASE PRODUITS'!E172</f>
        <v>5</v>
      </c>
      <c r="I172" s="148">
        <f ca="1">SUM('BASE PRODUITS'!F172*G172)</f>
        <v>6</v>
      </c>
      <c r="J172" s="108" t="str">
        <f>IF($A172=0,0,VLOOKUP($A172,'BASE PRODUITS'!$A:$I,8,0))</f>
        <v>Jouet</v>
      </c>
      <c r="K172" s="124">
        <v>1</v>
      </c>
    </row>
    <row r="173" spans="1:11" ht="16.5" thickBot="1" x14ac:dyDescent="0.3">
      <c r="A173" s="29">
        <f>'BASE PRODUITS'!A173</f>
        <v>1010</v>
      </c>
      <c r="B173" s="3" t="str">
        <f>Tableau1[[#This Row],[Description]]&amp;" " &amp;Tableau1[[#This Row],[Couleur]]&amp;" "&amp;Tableau1[[#This Row],[Taille]]</f>
        <v xml:space="preserve">Balle de tennis  Jaune </v>
      </c>
      <c r="C173" s="13">
        <f ca="1">IF($A173=0,0,VLOOKUP($A173,'BASE PRODUITS'!$A:$I,9,0))</f>
        <v>86</v>
      </c>
      <c r="D173" s="14">
        <f ca="1">SUMIF('JOURNAL STOCKS'!$B$7:$E$39,'ETAT DES STOCKS'!A173,'JOURNAL STOCKS'!$D$7:$D$39)</f>
        <v>0</v>
      </c>
      <c r="E173" s="14">
        <f ca="1">SUMIF('JOURNAL STOCKS'!$B$7:$E$39,'ETAT DES STOCKS'!A173,'JOURNAL STOCKS'!$E$7:$E$39)</f>
        <v>10</v>
      </c>
      <c r="F173" s="117">
        <f ca="1">SUMIF('JOURNAL STOCKS'!$B$7:$E$39,'ETAT DES STOCKS'!A173,'JOURNAL STOCKS'!$F$7:$F$39)</f>
        <v>0</v>
      </c>
      <c r="G173" s="95">
        <f t="shared" ca="1" si="6"/>
        <v>76</v>
      </c>
      <c r="H173" s="145">
        <f ca="1">G173*'BASE PRODUITS'!E173</f>
        <v>22.8</v>
      </c>
      <c r="I173" s="146">
        <f ca="1">SUM('BASE PRODUITS'!F173*G173)</f>
        <v>26.599999999999998</v>
      </c>
      <c r="J173" s="110" t="str">
        <f ca="1">IF($A173=0,0,VLOOKUP($A173,'BASE PRODUITS'!$A:$I,8,0))</f>
        <v>Jouet</v>
      </c>
      <c r="K173" s="124">
        <v>1</v>
      </c>
    </row>
    <row r="174" spans="1:11" ht="16.5" thickBot="1" x14ac:dyDescent="0.3">
      <c r="A174" s="126">
        <f>'BASE PRODUITS'!A174</f>
        <v>527305</v>
      </c>
      <c r="B174" s="127" t="str">
        <f>Tableau1[[#This Row],[Description]]&amp;" " &amp;Tableau1[[#This Row],[Couleur]]&amp;" "&amp;Tableau1[[#This Row],[Taille]]</f>
        <v>Chuckit! Tumble Bumper Max Glow  Vert M</v>
      </c>
      <c r="C174" s="128">
        <v>2</v>
      </c>
      <c r="D174" s="128">
        <f ca="1">SUMIF('JOURNAL STOCKS'!$B$7:$E$39,'ETAT DES STOCKS'!A174,'JOURNAL STOCKS'!$D$7:$D$39)</f>
        <v>0</v>
      </c>
      <c r="E174" s="128">
        <f ca="1">SUMIF('JOURNAL STOCKS'!$B$7:$E$39,'ETAT DES STOCKS'!A174,'JOURNAL STOCKS'!$E$7:$E$39)</f>
        <v>1</v>
      </c>
      <c r="F174" s="129">
        <f ca="1">SUMIF('JOURNAL STOCKS'!$B$7:$E$39,'ETAT DES STOCKS'!A174,'JOURNAL STOCKS'!$F$7:$F$39)</f>
        <v>0</v>
      </c>
      <c r="G174" s="130">
        <f t="shared" ref="G174" ca="1" si="7">C174+D174-E174-F174</f>
        <v>1</v>
      </c>
      <c r="H174" s="142">
        <f ca="1">G174*'BASE PRODUITS'!E174</f>
        <v>9.9</v>
      </c>
      <c r="I174" s="141">
        <f ca="1">SUM('BASE PRODUITS'!F174*G174)</f>
        <v>11</v>
      </c>
      <c r="J174" s="131" t="str">
        <f ca="1">IF($A174=0,0,VLOOKUP($A174,'BASE PRODUITS'!$A:$I,8,0))</f>
        <v>Jouet</v>
      </c>
      <c r="K174" s="139">
        <v>1</v>
      </c>
    </row>
    <row r="175" spans="1:11" x14ac:dyDescent="0.25">
      <c r="A175" s="132"/>
      <c r="B175" s="133"/>
      <c r="C175" s="134"/>
      <c r="D175" s="134"/>
      <c r="E175" s="134"/>
      <c r="F175" s="135"/>
      <c r="G175" s="136"/>
      <c r="H175" s="137"/>
      <c r="I175" s="140"/>
      <c r="J175" s="138"/>
      <c r="K175" s="139"/>
    </row>
    <row r="176" spans="1:11" x14ac:dyDescent="0.25">
      <c r="A176" s="34"/>
      <c r="B176" s="34"/>
      <c r="C176" s="10"/>
      <c r="D176" s="10"/>
      <c r="E176" s="10"/>
      <c r="F176" s="113"/>
      <c r="G176" s="35"/>
      <c r="H176" s="10"/>
      <c r="I176" s="113"/>
    </row>
    <row r="177" spans="1:9" x14ac:dyDescent="0.25">
      <c r="A177" s="34"/>
      <c r="B177" s="34"/>
      <c r="C177" s="10"/>
      <c r="D177" s="10"/>
      <c r="E177" s="10"/>
      <c r="F177" s="113"/>
      <c r="G177" s="35"/>
      <c r="H177" s="10"/>
      <c r="I177" s="113"/>
    </row>
    <row r="178" spans="1:9" x14ac:dyDescent="0.25">
      <c r="A178" s="34"/>
      <c r="B178" s="34"/>
      <c r="C178" s="10"/>
      <c r="D178" s="10"/>
      <c r="E178" s="10"/>
      <c r="F178" s="113"/>
      <c r="G178" s="35"/>
      <c r="H178" s="10"/>
      <c r="I178" s="113"/>
    </row>
    <row r="179" spans="1:9" x14ac:dyDescent="0.25">
      <c r="A179" s="34"/>
      <c r="B179" s="34"/>
      <c r="C179" s="10"/>
      <c r="D179" s="10"/>
      <c r="E179" s="10"/>
      <c r="F179" s="113"/>
      <c r="G179" s="35"/>
      <c r="H179" s="10"/>
      <c r="I179" s="113"/>
    </row>
    <row r="180" spans="1:9" x14ac:dyDescent="0.25">
      <c r="A180" s="34"/>
      <c r="B180" s="34"/>
      <c r="C180" s="10"/>
      <c r="D180" s="10"/>
      <c r="E180" s="10"/>
      <c r="F180" s="113"/>
      <c r="G180" s="35"/>
      <c r="H180" s="10"/>
      <c r="I180" s="113"/>
    </row>
    <row r="181" spans="1:9" x14ac:dyDescent="0.25">
      <c r="A181" s="34"/>
      <c r="B181" s="34"/>
      <c r="C181" s="10"/>
      <c r="D181" s="10"/>
      <c r="E181" s="10"/>
      <c r="F181" s="113"/>
      <c r="G181" s="35"/>
      <c r="H181" s="10"/>
      <c r="I181" s="113"/>
    </row>
    <row r="182" spans="1:9" x14ac:dyDescent="0.25">
      <c r="A182" s="34"/>
      <c r="B182" s="34"/>
      <c r="C182" s="10"/>
      <c r="D182" s="10"/>
      <c r="E182" s="10"/>
      <c r="F182" s="113"/>
      <c r="G182" s="35"/>
      <c r="H182" s="10"/>
      <c r="I182" s="113"/>
    </row>
    <row r="183" spans="1:9" x14ac:dyDescent="0.25">
      <c r="A183" s="34"/>
      <c r="B183" s="34"/>
      <c r="C183" s="10"/>
      <c r="D183" s="10"/>
      <c r="E183" s="10"/>
      <c r="F183" s="113"/>
      <c r="G183" s="35"/>
      <c r="H183" s="10"/>
      <c r="I183" s="113"/>
    </row>
    <row r="184" spans="1:9" x14ac:dyDescent="0.25">
      <c r="A184" s="34"/>
      <c r="B184" s="34"/>
      <c r="C184" s="10"/>
      <c r="D184" s="10"/>
      <c r="E184" s="10"/>
      <c r="F184" s="113"/>
      <c r="G184" s="35"/>
      <c r="H184" s="10"/>
      <c r="I184" s="113"/>
    </row>
    <row r="185" spans="1:9" x14ac:dyDescent="0.25">
      <c r="A185" s="34"/>
      <c r="B185" s="34"/>
      <c r="C185" s="10"/>
      <c r="D185" s="10"/>
      <c r="E185" s="10"/>
      <c r="F185" s="113"/>
      <c r="G185" s="35"/>
      <c r="H185" s="10"/>
      <c r="I185" s="113"/>
    </row>
    <row r="186" spans="1:9" x14ac:dyDescent="0.25">
      <c r="A186" s="34"/>
      <c r="B186" s="34"/>
      <c r="C186" s="10"/>
      <c r="D186" s="10"/>
      <c r="E186" s="10"/>
      <c r="F186" s="113"/>
      <c r="G186" s="35"/>
      <c r="H186" s="10"/>
      <c r="I186" s="113"/>
    </row>
    <row r="187" spans="1:9" x14ac:dyDescent="0.25">
      <c r="A187" s="34"/>
      <c r="B187" s="34"/>
      <c r="C187" s="10"/>
      <c r="D187" s="10"/>
      <c r="E187" s="10"/>
      <c r="F187" s="113"/>
      <c r="G187" s="35"/>
      <c r="H187" s="10"/>
      <c r="I187" s="113"/>
    </row>
    <row r="188" spans="1:9" x14ac:dyDescent="0.25">
      <c r="A188" s="34"/>
      <c r="B188" s="34"/>
      <c r="C188" s="10"/>
      <c r="D188" s="10"/>
      <c r="E188" s="10"/>
      <c r="F188" s="113"/>
      <c r="G188" s="35"/>
      <c r="H188" s="10"/>
      <c r="I188" s="113"/>
    </row>
    <row r="189" spans="1:9" x14ac:dyDescent="0.25">
      <c r="A189" s="34"/>
      <c r="B189" s="34"/>
      <c r="C189" s="10"/>
      <c r="D189" s="10"/>
      <c r="E189" s="10"/>
      <c r="F189" s="113"/>
      <c r="G189" s="35"/>
      <c r="H189" s="10"/>
      <c r="I189" s="113"/>
    </row>
    <row r="190" spans="1:9" x14ac:dyDescent="0.25">
      <c r="A190" s="34"/>
      <c r="B190" s="34"/>
      <c r="C190" s="10"/>
      <c r="D190" s="10"/>
      <c r="E190" s="10"/>
      <c r="F190" s="113"/>
      <c r="G190" s="35"/>
      <c r="H190" s="10"/>
      <c r="I190" s="113"/>
    </row>
    <row r="191" spans="1:9" x14ac:dyDescent="0.25">
      <c r="A191" s="34"/>
      <c r="B191" s="34"/>
      <c r="C191" s="10"/>
      <c r="D191" s="10"/>
      <c r="E191" s="10"/>
      <c r="F191" s="113"/>
      <c r="G191" s="35"/>
      <c r="H191" s="10"/>
      <c r="I191" s="113"/>
    </row>
    <row r="192" spans="1:9" x14ac:dyDescent="0.25">
      <c r="A192" s="34"/>
      <c r="B192" s="34"/>
      <c r="C192" s="10"/>
      <c r="D192" s="10"/>
      <c r="E192" s="10"/>
      <c r="F192" s="113"/>
      <c r="G192" s="35"/>
      <c r="H192" s="10"/>
      <c r="I192" s="113"/>
    </row>
    <row r="193" spans="1:9" x14ac:dyDescent="0.25">
      <c r="A193" s="34"/>
      <c r="B193" s="34"/>
      <c r="C193" s="10"/>
      <c r="D193" s="10"/>
      <c r="E193" s="10"/>
      <c r="F193" s="113"/>
      <c r="G193" s="35"/>
      <c r="H193" s="10"/>
      <c r="I193" s="113"/>
    </row>
    <row r="194" spans="1:9" x14ac:dyDescent="0.25">
      <c r="A194" s="34"/>
      <c r="B194" s="34"/>
      <c r="C194" s="10"/>
      <c r="D194" s="10"/>
      <c r="E194" s="10"/>
      <c r="F194" s="113"/>
      <c r="G194" s="35"/>
      <c r="H194" s="10"/>
      <c r="I194" s="113"/>
    </row>
    <row r="195" spans="1:9" x14ac:dyDescent="0.25">
      <c r="A195" s="34"/>
      <c r="B195" s="34"/>
      <c r="C195" s="10"/>
      <c r="D195" s="10"/>
      <c r="E195" s="10"/>
      <c r="F195" s="113"/>
      <c r="G195" s="35"/>
      <c r="H195" s="10"/>
      <c r="I195" s="113"/>
    </row>
    <row r="196" spans="1:9" x14ac:dyDescent="0.25">
      <c r="A196" s="34"/>
      <c r="B196" s="34"/>
      <c r="C196" s="10"/>
      <c r="D196" s="10"/>
      <c r="E196" s="10"/>
      <c r="F196" s="113"/>
      <c r="G196" s="35"/>
      <c r="H196" s="10"/>
      <c r="I196" s="113"/>
    </row>
    <row r="197" spans="1:9" x14ac:dyDescent="0.25">
      <c r="A197" s="34"/>
      <c r="B197" s="34"/>
      <c r="C197" s="10"/>
      <c r="D197" s="10"/>
      <c r="E197" s="10"/>
      <c r="F197" s="113"/>
      <c r="G197" s="35"/>
      <c r="H197" s="10"/>
      <c r="I197" s="113"/>
    </row>
    <row r="198" spans="1:9" x14ac:dyDescent="0.25">
      <c r="A198" s="34"/>
      <c r="B198" s="34"/>
      <c r="C198" s="10"/>
      <c r="D198" s="10"/>
      <c r="E198" s="10"/>
      <c r="F198" s="113"/>
      <c r="G198" s="35"/>
      <c r="H198" s="10"/>
      <c r="I198" s="113"/>
    </row>
    <row r="199" spans="1:9" x14ac:dyDescent="0.25">
      <c r="A199" s="34"/>
      <c r="B199" s="34"/>
      <c r="C199" s="10"/>
      <c r="D199" s="10"/>
      <c r="E199" s="10"/>
      <c r="F199" s="113"/>
      <c r="G199" s="35"/>
      <c r="H199" s="10"/>
      <c r="I199" s="113"/>
    </row>
    <row r="200" spans="1:9" x14ac:dyDescent="0.25">
      <c r="A200" s="34"/>
      <c r="B200" s="34"/>
      <c r="C200" s="10"/>
      <c r="D200" s="10"/>
      <c r="E200" s="10"/>
      <c r="F200" s="113"/>
      <c r="G200" s="35"/>
      <c r="H200" s="10"/>
      <c r="I200" s="113"/>
    </row>
    <row r="201" spans="1:9" x14ac:dyDescent="0.25">
      <c r="A201" s="34"/>
      <c r="B201" s="34"/>
      <c r="C201" s="10"/>
      <c r="D201" s="10"/>
      <c r="E201" s="10"/>
      <c r="F201" s="113"/>
      <c r="G201" s="35"/>
      <c r="H201" s="10"/>
      <c r="I201" s="113"/>
    </row>
    <row r="202" spans="1:9" x14ac:dyDescent="0.25">
      <c r="A202" s="34"/>
      <c r="B202" s="34"/>
      <c r="C202" s="10"/>
      <c r="D202" s="10"/>
      <c r="E202" s="10"/>
      <c r="F202" s="113"/>
      <c r="G202" s="35"/>
      <c r="H202" s="10"/>
      <c r="I202" s="113"/>
    </row>
    <row r="203" spans="1:9" x14ac:dyDescent="0.25">
      <c r="A203" s="34"/>
      <c r="B203" s="34"/>
      <c r="C203" s="10"/>
      <c r="D203" s="10"/>
      <c r="E203" s="10"/>
      <c r="F203" s="113"/>
      <c r="G203" s="35"/>
      <c r="H203" s="10"/>
      <c r="I203" s="113"/>
    </row>
    <row r="204" spans="1:9" x14ac:dyDescent="0.25">
      <c r="A204" s="34"/>
      <c r="B204" s="34"/>
      <c r="C204" s="10"/>
      <c r="D204" s="10"/>
      <c r="E204" s="10"/>
      <c r="F204" s="113"/>
      <c r="G204" s="35"/>
      <c r="H204" s="10"/>
      <c r="I204" s="113"/>
    </row>
    <row r="205" spans="1:9" x14ac:dyDescent="0.25">
      <c r="A205" s="34"/>
      <c r="B205" s="34"/>
      <c r="C205" s="10"/>
      <c r="D205" s="10"/>
      <c r="E205" s="10"/>
      <c r="F205" s="113"/>
      <c r="G205" s="35"/>
      <c r="H205" s="10"/>
      <c r="I205" s="113"/>
    </row>
    <row r="206" spans="1:9" x14ac:dyDescent="0.25">
      <c r="A206" s="34"/>
      <c r="B206" s="34"/>
      <c r="C206" s="10"/>
      <c r="D206" s="10"/>
      <c r="E206" s="10"/>
      <c r="F206" s="113"/>
      <c r="G206" s="35"/>
      <c r="H206" s="10"/>
      <c r="I206" s="113"/>
    </row>
    <row r="207" spans="1:9" x14ac:dyDescent="0.25">
      <c r="A207" s="34"/>
      <c r="B207" s="34"/>
      <c r="C207" s="10"/>
      <c r="D207" s="10"/>
      <c r="E207" s="10"/>
      <c r="F207" s="113"/>
      <c r="G207" s="35"/>
      <c r="H207" s="10"/>
      <c r="I207" s="113"/>
    </row>
    <row r="208" spans="1:9" x14ac:dyDescent="0.25">
      <c r="A208" s="34"/>
      <c r="B208" s="34"/>
      <c r="C208" s="10"/>
      <c r="D208" s="10"/>
      <c r="E208" s="10"/>
      <c r="F208" s="113"/>
      <c r="G208" s="35"/>
      <c r="H208" s="10"/>
      <c r="I208" s="113"/>
    </row>
    <row r="209" spans="1:9" x14ac:dyDescent="0.25">
      <c r="A209" s="34"/>
      <c r="B209" s="34"/>
      <c r="C209" s="10"/>
      <c r="D209" s="10"/>
      <c r="E209" s="10"/>
      <c r="F209" s="113"/>
      <c r="G209" s="35"/>
      <c r="H209" s="10"/>
      <c r="I209" s="113"/>
    </row>
    <row r="210" spans="1:9" x14ac:dyDescent="0.25">
      <c r="A210" s="34"/>
      <c r="B210" s="34"/>
      <c r="C210" s="10"/>
      <c r="D210" s="10"/>
      <c r="E210" s="10"/>
      <c r="F210" s="113"/>
      <c r="G210" s="35"/>
      <c r="H210" s="10"/>
      <c r="I210" s="113"/>
    </row>
    <row r="211" spans="1:9" x14ac:dyDescent="0.25">
      <c r="A211" s="34"/>
      <c r="B211" s="34"/>
      <c r="C211" s="10"/>
      <c r="D211" s="10"/>
      <c r="E211" s="10"/>
      <c r="F211" s="113"/>
      <c r="G211" s="35"/>
      <c r="H211" s="10"/>
      <c r="I211" s="113"/>
    </row>
    <row r="212" spans="1:9" x14ac:dyDescent="0.25">
      <c r="A212" s="34"/>
      <c r="B212" s="34"/>
      <c r="C212" s="10"/>
      <c r="D212" s="10"/>
      <c r="E212" s="10"/>
      <c r="F212" s="113"/>
      <c r="G212" s="35"/>
      <c r="H212" s="10"/>
      <c r="I212" s="113"/>
    </row>
    <row r="213" spans="1:9" x14ac:dyDescent="0.25">
      <c r="A213" s="34"/>
      <c r="B213" s="34"/>
      <c r="C213" s="10"/>
      <c r="D213" s="10"/>
      <c r="E213" s="10"/>
      <c r="F213" s="113"/>
      <c r="G213" s="35"/>
      <c r="H213" s="10"/>
      <c r="I213" s="113"/>
    </row>
    <row r="214" spans="1:9" x14ac:dyDescent="0.25">
      <c r="A214" s="34"/>
      <c r="B214" s="34"/>
      <c r="C214" s="10"/>
      <c r="D214" s="10"/>
      <c r="E214" s="10"/>
      <c r="F214" s="113"/>
      <c r="G214" s="35"/>
      <c r="H214" s="10"/>
      <c r="I214" s="113"/>
    </row>
    <row r="215" spans="1:9" x14ac:dyDescent="0.25">
      <c r="A215" s="34"/>
      <c r="B215" s="34"/>
      <c r="C215" s="10"/>
      <c r="D215" s="10"/>
      <c r="E215" s="10"/>
      <c r="F215" s="113"/>
      <c r="G215" s="35"/>
      <c r="H215" s="10"/>
      <c r="I215" s="113"/>
    </row>
    <row r="216" spans="1:9" x14ac:dyDescent="0.25">
      <c r="A216" s="34"/>
      <c r="B216" s="34"/>
      <c r="C216" s="10"/>
      <c r="D216" s="10"/>
      <c r="E216" s="10"/>
      <c r="F216" s="113"/>
      <c r="G216" s="35"/>
      <c r="H216" s="10"/>
      <c r="I216" s="113"/>
    </row>
    <row r="217" spans="1:9" x14ac:dyDescent="0.25">
      <c r="A217" s="34"/>
      <c r="B217" s="34"/>
      <c r="C217" s="10"/>
      <c r="D217" s="10"/>
      <c r="E217" s="10"/>
      <c r="F217" s="113"/>
      <c r="G217" s="35"/>
      <c r="H217" s="10"/>
      <c r="I217" s="113"/>
    </row>
    <row r="218" spans="1:9" x14ac:dyDescent="0.25">
      <c r="A218" s="34"/>
      <c r="B218" s="34"/>
      <c r="C218" s="10"/>
      <c r="D218" s="10"/>
      <c r="E218" s="10"/>
      <c r="F218" s="113"/>
      <c r="G218" s="35"/>
      <c r="H218" s="10"/>
      <c r="I218" s="113"/>
    </row>
    <row r="219" spans="1:9" x14ac:dyDescent="0.25">
      <c r="A219" s="34"/>
      <c r="B219" s="34"/>
      <c r="C219" s="10"/>
      <c r="D219" s="10"/>
      <c r="E219" s="10"/>
      <c r="F219" s="113"/>
      <c r="G219" s="35"/>
      <c r="H219" s="10"/>
      <c r="I219" s="113"/>
    </row>
    <row r="220" spans="1:9" x14ac:dyDescent="0.25">
      <c r="A220" s="34"/>
      <c r="B220" s="34"/>
      <c r="C220" s="10"/>
      <c r="D220" s="10"/>
      <c r="E220" s="10"/>
      <c r="F220" s="113"/>
      <c r="G220" s="35"/>
      <c r="H220" s="10"/>
      <c r="I220" s="113"/>
    </row>
    <row r="221" spans="1:9" x14ac:dyDescent="0.25">
      <c r="A221" s="34"/>
      <c r="B221" s="34"/>
      <c r="C221" s="10"/>
      <c r="D221" s="10"/>
      <c r="E221" s="10"/>
      <c r="F221" s="113"/>
      <c r="G221" s="35"/>
      <c r="H221" s="10"/>
      <c r="I221" s="113"/>
    </row>
    <row r="222" spans="1:9" x14ac:dyDescent="0.25">
      <c r="A222" s="34"/>
      <c r="B222" s="34"/>
      <c r="C222" s="10"/>
      <c r="D222" s="10"/>
      <c r="E222" s="10"/>
      <c r="F222" s="113"/>
      <c r="G222" s="35"/>
      <c r="H222" s="10"/>
      <c r="I222" s="113"/>
    </row>
    <row r="223" spans="1:9" x14ac:dyDescent="0.25">
      <c r="A223" s="34"/>
      <c r="B223" s="34"/>
      <c r="C223" s="10"/>
      <c r="D223" s="10"/>
      <c r="E223" s="10"/>
      <c r="F223" s="113"/>
      <c r="G223" s="35"/>
      <c r="H223" s="10"/>
      <c r="I223" s="113"/>
    </row>
    <row r="224" spans="1:9" x14ac:dyDescent="0.25">
      <c r="A224" s="34"/>
      <c r="B224" s="34"/>
      <c r="C224" s="10"/>
      <c r="D224" s="10"/>
      <c r="E224" s="10"/>
      <c r="F224" s="113"/>
      <c r="G224" s="35"/>
      <c r="H224" s="10"/>
      <c r="I224" s="113"/>
    </row>
    <row r="225" spans="1:9" x14ac:dyDescent="0.25">
      <c r="A225" s="34"/>
      <c r="B225" s="34"/>
      <c r="C225" s="10"/>
      <c r="D225" s="10"/>
      <c r="E225" s="10"/>
      <c r="F225" s="113"/>
      <c r="G225" s="35"/>
      <c r="H225" s="10"/>
      <c r="I225" s="113"/>
    </row>
    <row r="226" spans="1:9" x14ac:dyDescent="0.25">
      <c r="A226" s="34"/>
      <c r="B226" s="34"/>
      <c r="C226" s="10"/>
      <c r="D226" s="10"/>
      <c r="E226" s="10"/>
      <c r="F226" s="113"/>
      <c r="G226" s="35"/>
      <c r="H226" s="10"/>
      <c r="I226" s="113"/>
    </row>
    <row r="227" spans="1:9" x14ac:dyDescent="0.25">
      <c r="A227" s="34"/>
      <c r="B227" s="34"/>
      <c r="C227" s="10"/>
      <c r="D227" s="10"/>
      <c r="E227" s="10"/>
      <c r="F227" s="113"/>
      <c r="G227" s="35"/>
      <c r="H227" s="10"/>
      <c r="I227" s="113"/>
    </row>
    <row r="228" spans="1:9" x14ac:dyDescent="0.25">
      <c r="A228" s="34"/>
      <c r="B228" s="34"/>
      <c r="C228" s="10"/>
      <c r="D228" s="10"/>
      <c r="E228" s="10"/>
      <c r="F228" s="113"/>
      <c r="G228" s="35"/>
      <c r="H228" s="10"/>
      <c r="I228" s="113"/>
    </row>
    <row r="229" spans="1:9" x14ac:dyDescent="0.25">
      <c r="A229" s="34"/>
      <c r="B229" s="34"/>
      <c r="C229" s="10"/>
      <c r="D229" s="10"/>
      <c r="E229" s="10"/>
      <c r="F229" s="113"/>
      <c r="G229" s="35"/>
      <c r="H229" s="10"/>
      <c r="I229" s="113"/>
    </row>
    <row r="230" spans="1:9" x14ac:dyDescent="0.25">
      <c r="A230" s="34"/>
      <c r="B230" s="34"/>
      <c r="C230" s="10"/>
      <c r="D230" s="10"/>
      <c r="E230" s="10"/>
      <c r="F230" s="113"/>
      <c r="G230" s="35"/>
      <c r="H230" s="10"/>
      <c r="I230" s="113"/>
    </row>
    <row r="231" spans="1:9" x14ac:dyDescent="0.25">
      <c r="A231" s="34"/>
      <c r="B231" s="34"/>
      <c r="C231" s="10"/>
      <c r="D231" s="10"/>
      <c r="E231" s="10"/>
      <c r="F231" s="113"/>
      <c r="G231" s="35"/>
      <c r="H231" s="10"/>
      <c r="I231" s="113"/>
    </row>
    <row r="232" spans="1:9" x14ac:dyDescent="0.25">
      <c r="A232" s="34"/>
      <c r="B232" s="34"/>
      <c r="C232" s="10"/>
      <c r="D232" s="10"/>
      <c r="E232" s="10"/>
      <c r="F232" s="113"/>
      <c r="G232" s="35"/>
      <c r="H232" s="10"/>
      <c r="I232" s="113"/>
    </row>
    <row r="233" spans="1:9" x14ac:dyDescent="0.25">
      <c r="A233" s="34"/>
      <c r="B233" s="34"/>
      <c r="C233" s="10"/>
      <c r="D233" s="10"/>
      <c r="E233" s="10"/>
      <c r="F233" s="113"/>
      <c r="G233" s="35"/>
      <c r="H233" s="10"/>
      <c r="I233" s="113"/>
    </row>
    <row r="234" spans="1:9" x14ac:dyDescent="0.25">
      <c r="A234" s="34"/>
      <c r="B234" s="34"/>
      <c r="C234" s="10"/>
      <c r="D234" s="10"/>
      <c r="E234" s="10"/>
      <c r="F234" s="113"/>
      <c r="G234" s="35"/>
      <c r="H234" s="10"/>
      <c r="I234" s="113"/>
    </row>
    <row r="235" spans="1:9" x14ac:dyDescent="0.25">
      <c r="A235" s="34"/>
      <c r="B235" s="34"/>
      <c r="C235" s="10"/>
      <c r="D235" s="10"/>
      <c r="E235" s="10"/>
      <c r="F235" s="113"/>
      <c r="G235" s="35"/>
      <c r="H235" s="10"/>
      <c r="I235" s="113"/>
    </row>
    <row r="236" spans="1:9" x14ac:dyDescent="0.25">
      <c r="A236" s="34"/>
      <c r="B236" s="34"/>
      <c r="C236" s="10"/>
      <c r="D236" s="10"/>
      <c r="E236" s="10"/>
      <c r="F236" s="113"/>
      <c r="G236" s="35"/>
      <c r="H236" s="10"/>
      <c r="I236" s="113"/>
    </row>
    <row r="237" spans="1:9" x14ac:dyDescent="0.25">
      <c r="A237" s="34"/>
      <c r="B237" s="34"/>
      <c r="C237" s="10"/>
      <c r="D237" s="10"/>
      <c r="E237" s="10"/>
      <c r="F237" s="113"/>
      <c r="G237" s="35"/>
      <c r="H237" s="10"/>
      <c r="I237" s="113"/>
    </row>
    <row r="238" spans="1:9" x14ac:dyDescent="0.25">
      <c r="A238" s="34"/>
      <c r="B238" s="34"/>
      <c r="C238" s="10"/>
      <c r="D238" s="10"/>
      <c r="E238" s="10"/>
      <c r="F238" s="113"/>
      <c r="G238" s="35"/>
      <c r="H238" s="10"/>
      <c r="I238" s="113"/>
    </row>
    <row r="239" spans="1:9" x14ac:dyDescent="0.25">
      <c r="A239" s="34"/>
      <c r="B239" s="34"/>
      <c r="C239" s="10"/>
      <c r="D239" s="10"/>
      <c r="E239" s="10"/>
      <c r="F239" s="113"/>
      <c r="G239" s="35"/>
      <c r="H239" s="10"/>
      <c r="I239" s="113"/>
    </row>
    <row r="240" spans="1:9" x14ac:dyDescent="0.25">
      <c r="A240" s="34"/>
      <c r="B240" s="34"/>
      <c r="C240" s="10"/>
      <c r="D240" s="10"/>
      <c r="E240" s="10"/>
      <c r="F240" s="113"/>
      <c r="G240" s="35"/>
      <c r="H240" s="10"/>
      <c r="I240" s="113"/>
    </row>
    <row r="241" spans="1:9" x14ac:dyDescent="0.25">
      <c r="A241" s="34"/>
      <c r="B241" s="34"/>
      <c r="C241" s="10"/>
      <c r="D241" s="10"/>
      <c r="E241" s="10"/>
      <c r="F241" s="113"/>
      <c r="G241" s="35"/>
      <c r="H241" s="10"/>
      <c r="I241" s="113"/>
    </row>
    <row r="242" spans="1:9" x14ac:dyDescent="0.25">
      <c r="A242" s="34"/>
      <c r="B242" s="34"/>
      <c r="C242" s="10"/>
      <c r="D242" s="10"/>
      <c r="E242" s="10"/>
      <c r="F242" s="113"/>
      <c r="G242" s="35"/>
      <c r="H242" s="10"/>
      <c r="I242" s="113"/>
    </row>
    <row r="243" spans="1:9" x14ac:dyDescent="0.25">
      <c r="A243" s="34"/>
      <c r="B243" s="34"/>
      <c r="C243" s="10"/>
      <c r="D243" s="10"/>
      <c r="E243" s="10"/>
      <c r="F243" s="113"/>
      <c r="G243" s="35"/>
      <c r="H243" s="10"/>
      <c r="I243" s="113"/>
    </row>
    <row r="244" spans="1:9" x14ac:dyDescent="0.25">
      <c r="A244" s="34"/>
      <c r="B244" s="34"/>
      <c r="C244" s="10"/>
      <c r="D244" s="10"/>
      <c r="E244" s="10"/>
      <c r="F244" s="113"/>
      <c r="G244" s="35"/>
      <c r="H244" s="10"/>
      <c r="I244" s="113"/>
    </row>
    <row r="245" spans="1:9" x14ac:dyDescent="0.25">
      <c r="A245" s="34"/>
      <c r="B245" s="34"/>
      <c r="C245" s="10"/>
      <c r="D245" s="10"/>
      <c r="E245" s="10"/>
      <c r="F245" s="113"/>
      <c r="G245" s="35"/>
      <c r="H245" s="10"/>
      <c r="I245" s="113"/>
    </row>
    <row r="246" spans="1:9" x14ac:dyDescent="0.25">
      <c r="A246" s="34"/>
      <c r="B246" s="34"/>
      <c r="C246" s="10"/>
      <c r="D246" s="10"/>
      <c r="E246" s="10"/>
      <c r="F246" s="113"/>
      <c r="G246" s="35"/>
      <c r="H246" s="10"/>
      <c r="I246" s="113"/>
    </row>
    <row r="247" spans="1:9" x14ac:dyDescent="0.25">
      <c r="A247" s="34"/>
      <c r="B247" s="34"/>
      <c r="C247" s="10"/>
      <c r="D247" s="10"/>
      <c r="E247" s="10"/>
      <c r="F247" s="113"/>
      <c r="G247" s="35"/>
      <c r="H247" s="10"/>
      <c r="I247" s="113"/>
    </row>
    <row r="248" spans="1:9" x14ac:dyDescent="0.25">
      <c r="A248" s="34"/>
      <c r="B248" s="34"/>
      <c r="C248" s="10"/>
      <c r="D248" s="10"/>
      <c r="E248" s="10"/>
      <c r="F248" s="113"/>
      <c r="G248" s="35"/>
      <c r="H248" s="10"/>
      <c r="I248" s="113"/>
    </row>
    <row r="249" spans="1:9" x14ac:dyDescent="0.25">
      <c r="A249" s="34"/>
      <c r="B249" s="34"/>
      <c r="C249" s="10"/>
      <c r="D249" s="10"/>
      <c r="E249" s="10"/>
      <c r="F249" s="113"/>
      <c r="G249" s="35"/>
      <c r="H249" s="10"/>
      <c r="I249" s="113"/>
    </row>
    <row r="250" spans="1:9" x14ac:dyDescent="0.25">
      <c r="A250" s="34"/>
      <c r="B250" s="34"/>
      <c r="C250" s="10"/>
      <c r="D250" s="10"/>
      <c r="E250" s="10"/>
      <c r="F250" s="113"/>
      <c r="G250" s="35"/>
      <c r="H250" s="10"/>
      <c r="I250" s="113"/>
    </row>
    <row r="251" spans="1:9" x14ac:dyDescent="0.25">
      <c r="A251" s="34"/>
      <c r="B251" s="34"/>
      <c r="C251" s="10"/>
      <c r="D251" s="10"/>
      <c r="E251" s="10"/>
      <c r="F251" s="113"/>
      <c r="G251" s="35"/>
      <c r="H251" s="10"/>
      <c r="I251" s="113"/>
    </row>
    <row r="252" spans="1:9" x14ac:dyDescent="0.25">
      <c r="A252" s="34"/>
      <c r="B252" s="34"/>
      <c r="C252" s="10"/>
      <c r="D252" s="10"/>
      <c r="E252" s="10"/>
      <c r="F252" s="113"/>
      <c r="G252" s="35"/>
      <c r="H252" s="10"/>
      <c r="I252" s="113"/>
    </row>
    <row r="253" spans="1:9" x14ac:dyDescent="0.25">
      <c r="A253" s="34"/>
      <c r="B253" s="34"/>
      <c r="C253" s="10"/>
      <c r="D253" s="10"/>
      <c r="E253" s="10"/>
      <c r="F253" s="113"/>
      <c r="G253" s="35"/>
      <c r="H253" s="10"/>
      <c r="I253" s="113"/>
    </row>
    <row r="254" spans="1:9" x14ac:dyDescent="0.25">
      <c r="A254" s="34"/>
      <c r="B254" s="34"/>
      <c r="C254" s="10"/>
      <c r="D254" s="10"/>
      <c r="E254" s="10"/>
      <c r="F254" s="113"/>
      <c r="G254" s="35"/>
      <c r="H254" s="10"/>
      <c r="I254" s="113"/>
    </row>
    <row r="255" spans="1:9" x14ac:dyDescent="0.25">
      <c r="A255" s="34"/>
      <c r="B255" s="34"/>
      <c r="C255" s="10"/>
      <c r="D255" s="10"/>
      <c r="E255" s="10"/>
      <c r="F255" s="113"/>
      <c r="G255" s="35"/>
      <c r="H255" s="10"/>
      <c r="I255" s="113"/>
    </row>
    <row r="256" spans="1:9" x14ac:dyDescent="0.25">
      <c r="A256" s="34"/>
      <c r="B256" s="34"/>
      <c r="C256" s="10"/>
      <c r="D256" s="10"/>
      <c r="E256" s="10"/>
      <c r="F256" s="113"/>
      <c r="G256" s="35"/>
      <c r="H256" s="10"/>
      <c r="I256" s="113"/>
    </row>
    <row r="257" spans="1:9" x14ac:dyDescent="0.25">
      <c r="A257" s="34"/>
      <c r="B257" s="34"/>
      <c r="C257" s="10"/>
      <c r="D257" s="10"/>
      <c r="E257" s="10"/>
      <c r="F257" s="113"/>
      <c r="G257" s="35"/>
      <c r="H257" s="10"/>
      <c r="I257" s="113"/>
    </row>
    <row r="258" spans="1:9" x14ac:dyDescent="0.25">
      <c r="A258" s="34"/>
      <c r="B258" s="34"/>
      <c r="C258" s="10"/>
      <c r="D258" s="10"/>
      <c r="E258" s="10"/>
      <c r="F258" s="113"/>
      <c r="G258" s="35"/>
      <c r="H258" s="10"/>
      <c r="I258" s="113"/>
    </row>
    <row r="259" spans="1:9" x14ac:dyDescent="0.25">
      <c r="A259" s="34"/>
      <c r="B259" s="34"/>
      <c r="C259" s="10"/>
      <c r="D259" s="10"/>
      <c r="E259" s="10"/>
      <c r="F259" s="113"/>
      <c r="G259" s="35"/>
      <c r="H259" s="10"/>
      <c r="I259" s="113"/>
    </row>
    <row r="260" spans="1:9" x14ac:dyDescent="0.25">
      <c r="A260" s="34"/>
      <c r="B260" s="34"/>
      <c r="C260" s="10"/>
      <c r="D260" s="10"/>
      <c r="E260" s="10"/>
      <c r="F260" s="113"/>
      <c r="G260" s="35"/>
      <c r="H260" s="10"/>
      <c r="I260" s="113"/>
    </row>
    <row r="261" spans="1:9" x14ac:dyDescent="0.25">
      <c r="A261" s="34"/>
      <c r="B261" s="34"/>
      <c r="C261" s="10"/>
      <c r="D261" s="10"/>
      <c r="E261" s="10"/>
      <c r="F261" s="113"/>
      <c r="G261" s="35"/>
      <c r="H261" s="10"/>
      <c r="I261" s="113"/>
    </row>
    <row r="262" spans="1:9" x14ac:dyDescent="0.25">
      <c r="A262" s="34"/>
      <c r="B262" s="34"/>
      <c r="C262" s="10"/>
      <c r="D262" s="10"/>
      <c r="E262" s="10"/>
      <c r="F262" s="113"/>
      <c r="G262" s="35"/>
      <c r="H262" s="10"/>
      <c r="I262" s="113"/>
    </row>
    <row r="263" spans="1:9" x14ac:dyDescent="0.25">
      <c r="A263" s="34"/>
      <c r="B263" s="34"/>
      <c r="C263" s="10"/>
      <c r="D263" s="10"/>
      <c r="E263" s="10"/>
      <c r="F263" s="113"/>
      <c r="G263" s="35"/>
      <c r="H263" s="10"/>
      <c r="I263" s="113"/>
    </row>
    <row r="264" spans="1:9" x14ac:dyDescent="0.25">
      <c r="A264" s="34"/>
      <c r="B264" s="34"/>
      <c r="C264" s="10"/>
      <c r="D264" s="10"/>
      <c r="E264" s="10"/>
      <c r="F264" s="113"/>
      <c r="G264" s="35"/>
      <c r="H264" s="10"/>
      <c r="I264" s="113"/>
    </row>
    <row r="265" spans="1:9" x14ac:dyDescent="0.25">
      <c r="A265" s="34"/>
      <c r="B265" s="34"/>
      <c r="C265" s="10"/>
      <c r="D265" s="10"/>
      <c r="E265" s="10"/>
      <c r="F265" s="113"/>
      <c r="G265" s="35"/>
      <c r="H265" s="10"/>
      <c r="I265" s="113"/>
    </row>
    <row r="266" spans="1:9" x14ac:dyDescent="0.25">
      <c r="A266" s="34"/>
      <c r="B266" s="34"/>
      <c r="C266" s="10"/>
      <c r="D266" s="10"/>
      <c r="E266" s="10"/>
      <c r="F266" s="113"/>
      <c r="G266" s="35"/>
      <c r="H266" s="10"/>
      <c r="I266" s="113"/>
    </row>
    <row r="267" spans="1:9" x14ac:dyDescent="0.25">
      <c r="A267" s="34"/>
      <c r="B267" s="34"/>
      <c r="C267" s="10"/>
      <c r="D267" s="10"/>
      <c r="E267" s="10"/>
      <c r="F267" s="113"/>
      <c r="G267" s="35"/>
      <c r="H267" s="10"/>
      <c r="I267" s="113"/>
    </row>
    <row r="268" spans="1:9" x14ac:dyDescent="0.25">
      <c r="A268" s="34"/>
      <c r="B268" s="34"/>
      <c r="C268" s="10"/>
      <c r="D268" s="10"/>
      <c r="E268" s="10"/>
      <c r="F268" s="113"/>
      <c r="G268" s="35"/>
      <c r="H268" s="10"/>
      <c r="I268" s="113"/>
    </row>
    <row r="269" spans="1:9" x14ac:dyDescent="0.25">
      <c r="A269" s="34"/>
      <c r="B269" s="34"/>
      <c r="C269" s="10"/>
      <c r="D269" s="10"/>
      <c r="E269" s="10"/>
      <c r="F269" s="113"/>
      <c r="G269" s="35"/>
      <c r="H269" s="10"/>
      <c r="I269" s="113"/>
    </row>
    <row r="270" spans="1:9" x14ac:dyDescent="0.25">
      <c r="A270" s="34"/>
      <c r="B270" s="34"/>
      <c r="C270" s="10"/>
      <c r="D270" s="10"/>
      <c r="E270" s="10"/>
      <c r="F270" s="113"/>
      <c r="G270" s="35"/>
      <c r="H270" s="10"/>
      <c r="I270" s="113"/>
    </row>
    <row r="271" spans="1:9" x14ac:dyDescent="0.25">
      <c r="A271" s="34"/>
      <c r="B271" s="34"/>
      <c r="C271" s="10"/>
      <c r="D271" s="10"/>
      <c r="E271" s="10"/>
      <c r="F271" s="113"/>
      <c r="G271" s="35"/>
      <c r="H271" s="10"/>
      <c r="I271" s="113"/>
    </row>
    <row r="272" spans="1:9" x14ac:dyDescent="0.25">
      <c r="A272" s="34"/>
      <c r="B272" s="34"/>
      <c r="C272" s="10"/>
      <c r="D272" s="10"/>
      <c r="E272" s="10"/>
      <c r="F272" s="113"/>
      <c r="G272" s="35"/>
      <c r="H272" s="10"/>
      <c r="I272" s="113"/>
    </row>
    <row r="273" spans="1:9" x14ac:dyDescent="0.25">
      <c r="A273" s="34"/>
      <c r="B273" s="34"/>
      <c r="C273" s="10"/>
      <c r="D273" s="10"/>
      <c r="E273" s="10"/>
      <c r="F273" s="113"/>
      <c r="G273" s="35"/>
      <c r="H273" s="10"/>
      <c r="I273" s="113"/>
    </row>
    <row r="274" spans="1:9" x14ac:dyDescent="0.25">
      <c r="A274" s="34"/>
      <c r="B274" s="34"/>
      <c r="C274" s="10"/>
      <c r="D274" s="10"/>
      <c r="E274" s="10"/>
      <c r="F274" s="113"/>
      <c r="G274" s="35"/>
      <c r="H274" s="10"/>
      <c r="I274" s="113"/>
    </row>
    <row r="275" spans="1:9" x14ac:dyDescent="0.25">
      <c r="A275" s="34"/>
      <c r="B275" s="34"/>
      <c r="C275" s="10"/>
      <c r="D275" s="10"/>
      <c r="E275" s="10"/>
      <c r="F275" s="113"/>
      <c r="G275" s="35"/>
      <c r="H275" s="10"/>
      <c r="I275" s="113"/>
    </row>
    <row r="276" spans="1:9" x14ac:dyDescent="0.25">
      <c r="A276" s="34"/>
      <c r="B276" s="34"/>
      <c r="C276" s="10"/>
      <c r="D276" s="10"/>
      <c r="E276" s="10"/>
      <c r="F276" s="113"/>
      <c r="G276" s="35"/>
      <c r="H276" s="10"/>
      <c r="I276" s="113"/>
    </row>
    <row r="277" spans="1:9" x14ac:dyDescent="0.25">
      <c r="A277" s="34"/>
      <c r="B277" s="34"/>
      <c r="C277" s="10"/>
      <c r="D277" s="10"/>
      <c r="E277" s="10"/>
      <c r="F277" s="113"/>
      <c r="G277" s="35"/>
      <c r="H277" s="10"/>
      <c r="I277" s="113"/>
    </row>
    <row r="278" spans="1:9" x14ac:dyDescent="0.25">
      <c r="A278" s="34"/>
      <c r="B278" s="34"/>
      <c r="C278" s="10"/>
      <c r="D278" s="10"/>
      <c r="E278" s="10"/>
      <c r="F278" s="113"/>
      <c r="G278" s="35"/>
      <c r="H278" s="10"/>
      <c r="I278" s="113"/>
    </row>
    <row r="279" spans="1:9" x14ac:dyDescent="0.25">
      <c r="A279" s="34"/>
      <c r="B279" s="34"/>
      <c r="C279" s="10"/>
      <c r="D279" s="10"/>
      <c r="E279" s="10"/>
      <c r="F279" s="113"/>
      <c r="G279" s="35"/>
      <c r="H279" s="10"/>
      <c r="I279" s="113"/>
    </row>
    <row r="280" spans="1:9" x14ac:dyDescent="0.25">
      <c r="A280" s="34"/>
      <c r="B280" s="34"/>
      <c r="C280" s="10"/>
      <c r="D280" s="10"/>
      <c r="E280" s="10"/>
      <c r="F280" s="113"/>
      <c r="G280" s="35"/>
      <c r="H280" s="10"/>
      <c r="I280" s="113"/>
    </row>
    <row r="281" spans="1:9" x14ac:dyDescent="0.25">
      <c r="A281" s="34"/>
      <c r="B281" s="34"/>
      <c r="C281" s="10"/>
      <c r="D281" s="10"/>
      <c r="E281" s="10"/>
      <c r="F281" s="113"/>
      <c r="G281" s="35"/>
      <c r="H281" s="10"/>
      <c r="I281" s="113"/>
    </row>
    <row r="282" spans="1:9" x14ac:dyDescent="0.25">
      <c r="A282" s="34"/>
      <c r="B282" s="34"/>
      <c r="C282" s="10"/>
      <c r="D282" s="10"/>
      <c r="E282" s="10"/>
      <c r="F282" s="113"/>
      <c r="G282" s="35"/>
      <c r="H282" s="10"/>
      <c r="I282" s="113"/>
    </row>
    <row r="283" spans="1:9" x14ac:dyDescent="0.25">
      <c r="A283" s="34"/>
      <c r="B283" s="34"/>
      <c r="C283" s="10"/>
      <c r="D283" s="10"/>
      <c r="E283" s="10"/>
      <c r="F283" s="113"/>
      <c r="G283" s="35"/>
      <c r="H283" s="10"/>
      <c r="I283" s="113"/>
    </row>
    <row r="284" spans="1:9" x14ac:dyDescent="0.25">
      <c r="A284" s="34"/>
      <c r="B284" s="34"/>
      <c r="C284" s="10"/>
      <c r="D284" s="10"/>
      <c r="E284" s="10"/>
      <c r="F284" s="113"/>
      <c r="G284" s="35"/>
      <c r="H284" s="10"/>
      <c r="I284" s="113"/>
    </row>
    <row r="285" spans="1:9" x14ac:dyDescent="0.25">
      <c r="A285" s="34"/>
      <c r="B285" s="34"/>
      <c r="C285" s="10"/>
      <c r="D285" s="10"/>
      <c r="E285" s="10"/>
      <c r="F285" s="113"/>
      <c r="G285" s="35"/>
      <c r="H285" s="10"/>
      <c r="I285" s="113"/>
    </row>
    <row r="286" spans="1:9" x14ac:dyDescent="0.25">
      <c r="A286" s="34"/>
      <c r="B286" s="34"/>
      <c r="C286" s="10"/>
      <c r="D286" s="10"/>
      <c r="E286" s="10"/>
      <c r="F286" s="113"/>
      <c r="G286" s="35"/>
      <c r="H286" s="10"/>
      <c r="I286" s="113"/>
    </row>
    <row r="287" spans="1:9" x14ac:dyDescent="0.25">
      <c r="A287" s="34"/>
      <c r="B287" s="34"/>
      <c r="C287" s="10"/>
      <c r="D287" s="10"/>
      <c r="E287" s="10"/>
      <c r="F287" s="113"/>
      <c r="G287" s="35"/>
      <c r="H287" s="10"/>
      <c r="I287" s="113"/>
    </row>
    <row r="288" spans="1:9" x14ac:dyDescent="0.25">
      <c r="A288" s="34"/>
      <c r="B288" s="34"/>
      <c r="C288" s="10"/>
      <c r="D288" s="10"/>
      <c r="E288" s="10"/>
      <c r="F288" s="113"/>
      <c r="G288" s="35"/>
      <c r="H288" s="10"/>
      <c r="I288" s="113"/>
    </row>
    <row r="289" spans="1:9" x14ac:dyDescent="0.25">
      <c r="A289" s="34"/>
      <c r="B289" s="34"/>
      <c r="C289" s="10"/>
      <c r="D289" s="10"/>
      <c r="E289" s="10"/>
      <c r="F289" s="113"/>
      <c r="G289" s="35"/>
      <c r="H289" s="10"/>
      <c r="I289" s="113"/>
    </row>
    <row r="290" spans="1:9" x14ac:dyDescent="0.25">
      <c r="A290" s="34"/>
      <c r="B290" s="34"/>
      <c r="C290" s="10"/>
      <c r="D290" s="10"/>
      <c r="E290" s="10"/>
      <c r="F290" s="113"/>
      <c r="G290" s="35"/>
      <c r="H290" s="10"/>
      <c r="I290" s="113"/>
    </row>
    <row r="291" spans="1:9" x14ac:dyDescent="0.25">
      <c r="A291" s="34"/>
      <c r="B291" s="34"/>
      <c r="C291" s="10"/>
      <c r="D291" s="10"/>
      <c r="E291" s="10"/>
      <c r="F291" s="113"/>
      <c r="G291" s="35"/>
      <c r="H291" s="10"/>
      <c r="I291" s="113"/>
    </row>
    <row r="292" spans="1:9" x14ac:dyDescent="0.25">
      <c r="A292" s="34"/>
      <c r="B292" s="34"/>
      <c r="C292" s="10"/>
      <c r="D292" s="10"/>
      <c r="E292" s="10"/>
      <c r="F292" s="113"/>
      <c r="G292" s="35"/>
      <c r="H292" s="10"/>
      <c r="I292" s="113"/>
    </row>
    <row r="293" spans="1:9" x14ac:dyDescent="0.25">
      <c r="A293" s="34"/>
      <c r="B293" s="34"/>
      <c r="C293" s="10"/>
      <c r="D293" s="10"/>
      <c r="E293" s="10"/>
      <c r="F293" s="113"/>
      <c r="G293" s="35"/>
      <c r="H293" s="10"/>
      <c r="I293" s="113"/>
    </row>
    <row r="294" spans="1:9" x14ac:dyDescent="0.25">
      <c r="A294" s="34"/>
      <c r="B294" s="34"/>
      <c r="C294" s="10"/>
      <c r="D294" s="10"/>
      <c r="E294" s="10"/>
      <c r="F294" s="113"/>
      <c r="G294" s="35"/>
      <c r="H294" s="10"/>
      <c r="I294" s="113"/>
    </row>
    <row r="295" spans="1:9" x14ac:dyDescent="0.25">
      <c r="A295" s="34"/>
      <c r="B295" s="34"/>
      <c r="C295" s="10"/>
      <c r="D295" s="10"/>
      <c r="E295" s="10"/>
      <c r="F295" s="113"/>
      <c r="G295" s="35"/>
      <c r="H295" s="10"/>
      <c r="I295" s="113"/>
    </row>
    <row r="296" spans="1:9" x14ac:dyDescent="0.25">
      <c r="A296" s="34"/>
      <c r="B296" s="34"/>
      <c r="C296" s="10"/>
      <c r="D296" s="10"/>
      <c r="E296" s="10"/>
      <c r="F296" s="113"/>
      <c r="G296" s="35"/>
      <c r="H296" s="10"/>
      <c r="I296" s="113"/>
    </row>
    <row r="297" spans="1:9" x14ac:dyDescent="0.25">
      <c r="A297" s="34"/>
      <c r="B297" s="34"/>
      <c r="C297" s="10"/>
      <c r="D297" s="10"/>
      <c r="E297" s="10"/>
      <c r="F297" s="113"/>
      <c r="G297" s="35"/>
      <c r="H297" s="10"/>
      <c r="I297" s="113"/>
    </row>
    <row r="298" spans="1:9" x14ac:dyDescent="0.25">
      <c r="A298" s="34"/>
      <c r="B298" s="34"/>
      <c r="C298" s="10"/>
      <c r="D298" s="10"/>
      <c r="E298" s="10"/>
      <c r="F298" s="113"/>
      <c r="G298" s="35"/>
      <c r="H298" s="10"/>
      <c r="I298" s="113"/>
    </row>
    <row r="299" spans="1:9" x14ac:dyDescent="0.25">
      <c r="A299" s="34"/>
      <c r="B299" s="34"/>
      <c r="C299" s="10"/>
      <c r="D299" s="10"/>
      <c r="E299" s="10"/>
      <c r="F299" s="113"/>
      <c r="G299" s="35"/>
      <c r="H299" s="10"/>
      <c r="I299" s="113"/>
    </row>
    <row r="300" spans="1:9" x14ac:dyDescent="0.25">
      <c r="A300" s="34"/>
      <c r="B300" s="34"/>
      <c r="C300" s="10"/>
      <c r="D300" s="10"/>
      <c r="E300" s="10"/>
      <c r="F300" s="113"/>
      <c r="G300" s="35"/>
      <c r="H300" s="10"/>
      <c r="I300" s="113"/>
    </row>
    <row r="301" spans="1:9" x14ac:dyDescent="0.25">
      <c r="A301" s="34"/>
      <c r="B301" s="34"/>
      <c r="C301" s="10"/>
      <c r="D301" s="10"/>
      <c r="E301" s="10"/>
      <c r="F301" s="113"/>
      <c r="G301" s="35"/>
      <c r="H301" s="10"/>
      <c r="I301" s="113"/>
    </row>
    <row r="302" spans="1:9" x14ac:dyDescent="0.25">
      <c r="A302" s="34"/>
      <c r="B302" s="34"/>
      <c r="C302" s="10"/>
      <c r="D302" s="10"/>
      <c r="E302" s="10"/>
      <c r="F302" s="113"/>
      <c r="G302" s="35"/>
      <c r="H302" s="10"/>
      <c r="I302" s="113"/>
    </row>
    <row r="303" spans="1:9" x14ac:dyDescent="0.25">
      <c r="A303" s="34"/>
      <c r="B303" s="34"/>
      <c r="C303" s="10"/>
      <c r="D303" s="10"/>
      <c r="E303" s="10"/>
      <c r="F303" s="113"/>
      <c r="G303" s="35"/>
      <c r="H303" s="10"/>
      <c r="I303" s="113"/>
    </row>
    <row r="304" spans="1:9" x14ac:dyDescent="0.25">
      <c r="A304" s="34"/>
      <c r="B304" s="34"/>
      <c r="C304" s="10"/>
      <c r="D304" s="10"/>
      <c r="E304" s="10"/>
      <c r="F304" s="113"/>
      <c r="G304" s="35"/>
      <c r="H304" s="10"/>
      <c r="I304" s="113"/>
    </row>
    <row r="305" spans="1:9" x14ac:dyDescent="0.25">
      <c r="A305" s="34"/>
      <c r="B305" s="34"/>
      <c r="C305" s="10"/>
      <c r="D305" s="10"/>
      <c r="E305" s="10"/>
      <c r="F305" s="113"/>
      <c r="G305" s="35"/>
      <c r="H305" s="10"/>
      <c r="I305" s="113"/>
    </row>
    <row r="306" spans="1:9" x14ac:dyDescent="0.25">
      <c r="A306" s="34"/>
      <c r="B306" s="34"/>
      <c r="C306" s="10"/>
      <c r="D306" s="10"/>
      <c r="E306" s="10"/>
      <c r="F306" s="113"/>
      <c r="G306" s="35"/>
      <c r="H306" s="10"/>
      <c r="I306" s="113"/>
    </row>
    <row r="307" spans="1:9" x14ac:dyDescent="0.25">
      <c r="A307" s="34"/>
      <c r="B307" s="34"/>
      <c r="C307" s="10"/>
      <c r="D307" s="10"/>
      <c r="E307" s="10"/>
      <c r="F307" s="113"/>
      <c r="G307" s="35"/>
      <c r="H307" s="10"/>
      <c r="I307" s="113"/>
    </row>
    <row r="308" spans="1:9" x14ac:dyDescent="0.25">
      <c r="A308" s="34"/>
      <c r="B308" s="34"/>
      <c r="C308" s="10"/>
      <c r="D308" s="10"/>
      <c r="E308" s="10"/>
      <c r="F308" s="113"/>
      <c r="G308" s="35"/>
      <c r="H308" s="10"/>
      <c r="I308" s="113"/>
    </row>
    <row r="309" spans="1:9" x14ac:dyDescent="0.25">
      <c r="A309" s="34"/>
      <c r="B309" s="34"/>
      <c r="C309" s="10"/>
      <c r="D309" s="10"/>
      <c r="E309" s="10"/>
      <c r="F309" s="113"/>
      <c r="G309" s="35"/>
      <c r="H309" s="10"/>
      <c r="I309" s="113"/>
    </row>
    <row r="310" spans="1:9" x14ac:dyDescent="0.25">
      <c r="A310" s="34"/>
      <c r="B310" s="34"/>
      <c r="C310" s="10"/>
      <c r="D310" s="10"/>
      <c r="E310" s="10"/>
      <c r="F310" s="113"/>
      <c r="G310" s="35"/>
      <c r="H310" s="10"/>
      <c r="I310" s="113"/>
    </row>
    <row r="311" spans="1:9" x14ac:dyDescent="0.25">
      <c r="A311" s="34"/>
      <c r="B311" s="34"/>
      <c r="C311" s="10"/>
      <c r="D311" s="10"/>
      <c r="E311" s="10"/>
      <c r="F311" s="113"/>
      <c r="G311" s="35"/>
      <c r="H311" s="10"/>
      <c r="I311" s="113"/>
    </row>
    <row r="312" spans="1:9" x14ac:dyDescent="0.25">
      <c r="A312" s="34"/>
      <c r="B312" s="34"/>
      <c r="C312" s="10"/>
      <c r="D312" s="10"/>
      <c r="E312" s="10"/>
      <c r="F312" s="113"/>
      <c r="G312" s="35"/>
      <c r="H312" s="10"/>
      <c r="I312" s="113"/>
    </row>
    <row r="313" spans="1:9" x14ac:dyDescent="0.25">
      <c r="A313" s="34"/>
      <c r="B313" s="34"/>
      <c r="C313" s="10"/>
      <c r="D313" s="10"/>
      <c r="E313" s="10"/>
      <c r="F313" s="113"/>
      <c r="G313" s="35"/>
      <c r="H313" s="10"/>
      <c r="I313" s="113"/>
    </row>
    <row r="314" spans="1:9" x14ac:dyDescent="0.25">
      <c r="A314" s="34"/>
      <c r="B314" s="34"/>
      <c r="C314" s="10"/>
      <c r="D314" s="10"/>
      <c r="E314" s="10"/>
      <c r="F314" s="113"/>
      <c r="G314" s="35"/>
      <c r="H314" s="10"/>
      <c r="I314" s="113"/>
    </row>
    <row r="315" spans="1:9" x14ac:dyDescent="0.25">
      <c r="A315" s="34"/>
      <c r="B315" s="34"/>
      <c r="C315" s="10"/>
      <c r="D315" s="10"/>
      <c r="E315" s="10"/>
      <c r="F315" s="113"/>
      <c r="G315" s="35"/>
      <c r="H315" s="10"/>
      <c r="I315" s="113"/>
    </row>
    <row r="316" spans="1:9" x14ac:dyDescent="0.25">
      <c r="A316" s="34"/>
      <c r="B316" s="34"/>
      <c r="C316" s="10"/>
      <c r="D316" s="10"/>
      <c r="E316" s="10"/>
      <c r="F316" s="113"/>
      <c r="G316" s="35"/>
      <c r="H316" s="10"/>
      <c r="I316" s="113"/>
    </row>
    <row r="317" spans="1:9" x14ac:dyDescent="0.25">
      <c r="A317" s="34"/>
      <c r="B317" s="34"/>
      <c r="C317" s="10"/>
      <c r="D317" s="10"/>
      <c r="E317" s="10"/>
      <c r="F317" s="113"/>
      <c r="G317" s="35"/>
      <c r="H317" s="10"/>
      <c r="I317" s="113"/>
    </row>
    <row r="318" spans="1:9" x14ac:dyDescent="0.25">
      <c r="A318" s="34"/>
      <c r="B318" s="34"/>
      <c r="C318" s="10"/>
      <c r="D318" s="10"/>
      <c r="E318" s="10"/>
      <c r="F318" s="113"/>
      <c r="G318" s="35"/>
      <c r="H318" s="10"/>
      <c r="I318" s="113"/>
    </row>
    <row r="319" spans="1:9" x14ac:dyDescent="0.25">
      <c r="A319" s="34"/>
      <c r="B319" s="34"/>
      <c r="C319" s="10"/>
      <c r="D319" s="10"/>
      <c r="E319" s="10"/>
      <c r="F319" s="113"/>
      <c r="G319" s="35"/>
      <c r="H319" s="10"/>
      <c r="I319" s="113"/>
    </row>
    <row r="320" spans="1:9" x14ac:dyDescent="0.25">
      <c r="A320" s="34"/>
      <c r="B320" s="34"/>
      <c r="C320" s="10"/>
      <c r="D320" s="10"/>
      <c r="E320" s="10"/>
      <c r="F320" s="113"/>
      <c r="G320" s="35"/>
      <c r="H320" s="10"/>
      <c r="I320" s="113"/>
    </row>
    <row r="321" spans="1:9" x14ac:dyDescent="0.25">
      <c r="A321" s="34"/>
      <c r="B321" s="34"/>
      <c r="C321" s="10"/>
      <c r="D321" s="10"/>
      <c r="E321" s="10"/>
      <c r="F321" s="113"/>
      <c r="G321" s="35"/>
      <c r="H321" s="10"/>
      <c r="I321" s="113"/>
    </row>
    <row r="322" spans="1:9" x14ac:dyDescent="0.25">
      <c r="A322" s="34"/>
      <c r="B322" s="34"/>
      <c r="C322" s="10"/>
      <c r="D322" s="10"/>
      <c r="E322" s="10"/>
      <c r="F322" s="113"/>
      <c r="G322" s="35"/>
      <c r="H322" s="10"/>
      <c r="I322" s="113"/>
    </row>
    <row r="323" spans="1:9" x14ac:dyDescent="0.25">
      <c r="A323" s="34"/>
      <c r="B323" s="34"/>
      <c r="C323" s="10"/>
      <c r="D323" s="10"/>
      <c r="E323" s="10"/>
      <c r="F323" s="113"/>
      <c r="G323" s="35"/>
      <c r="H323" s="10"/>
      <c r="I323" s="113"/>
    </row>
    <row r="324" spans="1:9" x14ac:dyDescent="0.25">
      <c r="A324" s="34"/>
      <c r="B324" s="34"/>
      <c r="C324" s="10"/>
      <c r="D324" s="10"/>
      <c r="E324" s="10"/>
      <c r="F324" s="113"/>
      <c r="G324" s="35"/>
      <c r="H324" s="10"/>
      <c r="I324" s="113"/>
    </row>
    <row r="325" spans="1:9" x14ac:dyDescent="0.25">
      <c r="A325" s="34"/>
      <c r="B325" s="34"/>
      <c r="C325" s="10"/>
      <c r="D325" s="10"/>
      <c r="E325" s="10"/>
      <c r="F325" s="113"/>
      <c r="G325" s="35"/>
      <c r="H325" s="10"/>
      <c r="I325" s="113"/>
    </row>
    <row r="326" spans="1:9" x14ac:dyDescent="0.25">
      <c r="A326" s="34"/>
      <c r="B326" s="34"/>
      <c r="C326" s="10"/>
      <c r="D326" s="10"/>
      <c r="E326" s="10"/>
      <c r="F326" s="113"/>
      <c r="G326" s="35"/>
      <c r="H326" s="10"/>
      <c r="I326" s="113"/>
    </row>
    <row r="327" spans="1:9" x14ac:dyDescent="0.25">
      <c r="A327" s="34"/>
      <c r="B327" s="34"/>
      <c r="C327" s="10"/>
      <c r="D327" s="10"/>
      <c r="E327" s="10"/>
      <c r="F327" s="113"/>
      <c r="G327" s="35"/>
      <c r="H327" s="10"/>
      <c r="I327" s="113"/>
    </row>
    <row r="328" spans="1:9" x14ac:dyDescent="0.25">
      <c r="A328" s="34"/>
      <c r="B328" s="34"/>
      <c r="C328" s="10"/>
      <c r="D328" s="10"/>
      <c r="E328" s="10"/>
      <c r="F328" s="113"/>
      <c r="G328" s="35"/>
      <c r="H328" s="10"/>
      <c r="I328" s="113"/>
    </row>
    <row r="329" spans="1:9" x14ac:dyDescent="0.25">
      <c r="A329" s="34"/>
      <c r="B329" s="34"/>
      <c r="C329" s="10"/>
      <c r="D329" s="10"/>
      <c r="E329" s="10"/>
      <c r="F329" s="113"/>
      <c r="G329" s="35"/>
      <c r="H329" s="10"/>
      <c r="I329" s="113"/>
    </row>
    <row r="330" spans="1:9" x14ac:dyDescent="0.25">
      <c r="A330" s="34"/>
      <c r="B330" s="34"/>
      <c r="C330" s="10"/>
      <c r="D330" s="10"/>
      <c r="E330" s="10"/>
      <c r="F330" s="113"/>
      <c r="G330" s="35"/>
      <c r="H330" s="10"/>
      <c r="I330" s="113"/>
    </row>
    <row r="331" spans="1:9" x14ac:dyDescent="0.25">
      <c r="A331" s="34"/>
      <c r="B331" s="34"/>
      <c r="C331" s="10"/>
      <c r="D331" s="10"/>
      <c r="E331" s="10"/>
      <c r="F331" s="113"/>
      <c r="G331" s="35"/>
      <c r="H331" s="10"/>
      <c r="I331" s="113"/>
    </row>
    <row r="332" spans="1:9" x14ac:dyDescent="0.25">
      <c r="A332" s="34"/>
      <c r="B332" s="34"/>
      <c r="C332" s="10"/>
      <c r="D332" s="10"/>
      <c r="E332" s="10"/>
      <c r="F332" s="113"/>
      <c r="G332" s="35"/>
      <c r="H332" s="10"/>
      <c r="I332" s="113"/>
    </row>
  </sheetData>
  <sheetProtection autoFilter="0"/>
  <mergeCells count="3">
    <mergeCell ref="D1:D2"/>
    <mergeCell ref="H3:I3"/>
    <mergeCell ref="A1:B1"/>
  </mergeCells>
  <conditionalFormatting sqref="C6:C174">
    <cfRule type="expression" dxfId="51" priority="5">
      <formula>MOD(ROW(),2)</formula>
    </cfRule>
    <cfRule type="expression" dxfId="50" priority="8">
      <formula>MOD(ROW(),2)</formula>
    </cfRule>
  </conditionalFormatting>
  <conditionalFormatting sqref="A6:B174">
    <cfRule type="expression" dxfId="49" priority="7">
      <formula>MOD(ROW(),2)</formula>
    </cfRule>
  </conditionalFormatting>
  <conditionalFormatting sqref="D6:I174">
    <cfRule type="expression" dxfId="48" priority="6">
      <formula>MOD(ROW(),2)</formula>
    </cfRule>
  </conditionalFormatting>
  <conditionalFormatting sqref="A6:K174">
    <cfRule type="expression" dxfId="4" priority="2">
      <formula>MOD(ROW(),2)</formula>
    </cfRule>
    <cfRule type="expression" dxfId="5" priority="3">
      <formula>NOT(MOD(ROW(),2))</formula>
    </cfRule>
    <cfRule type="expression" dxfId="6" priority="4">
      <formula>MOD(ROW(),2)</formula>
    </cfRule>
    <cfRule type="expression" dxfId="3" priority="1">
      <formula>$K6&gt;$G6</formula>
    </cfRule>
  </conditionalFormatting>
  <pageMargins left="0.70866141732283472" right="0.70866141732283472" top="0.74803149606299213" bottom="0.74803149606299213" header="0.31496062992125984" footer="0.31496062992125984"/>
  <pageSetup paperSize="9" scale="84" fitToHeight="4" orientation="portrait" verticalDpi="36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theme="4" tint="-0.249977111117893"/>
    <pageSetUpPr fitToPage="1"/>
  </sheetPr>
  <dimension ref="A1:I300"/>
  <sheetViews>
    <sheetView showGridLines="0" topLeftCell="A160" zoomScale="90" zoomScaleNormal="90" workbookViewId="0">
      <selection activeCell="D183" sqref="D183"/>
    </sheetView>
  </sheetViews>
  <sheetFormatPr baseColWidth="10" defaultColWidth="11.42578125" defaultRowHeight="15" x14ac:dyDescent="0.25"/>
  <cols>
    <col min="1" max="1" width="23.42578125" bestFit="1" customWidth="1"/>
    <col min="2" max="2" width="42.5703125" customWidth="1"/>
    <col min="3" max="3" width="12.7109375" style="7" bestFit="1" customWidth="1"/>
    <col min="4" max="4" width="16.7109375" style="8" customWidth="1"/>
    <col min="5" max="5" width="12" style="9" bestFit="1" customWidth="1"/>
    <col min="6" max="6" width="13.28515625" style="9" bestFit="1" customWidth="1"/>
    <col min="7" max="7" width="19.140625" style="9" customWidth="1"/>
    <col min="8" max="8" width="14.85546875" style="7" bestFit="1" customWidth="1"/>
    <col min="9" max="9" width="13.28515625" customWidth="1"/>
  </cols>
  <sheetData>
    <row r="1" spans="1:9" ht="21.75" x14ac:dyDescent="0.35">
      <c r="A1" s="156">
        <f ca="1">TODAY()</f>
        <v>43409</v>
      </c>
      <c r="B1" s="156"/>
      <c r="D1" s="150" t="s">
        <v>217</v>
      </c>
      <c r="E1" s="150"/>
      <c r="F1" s="150"/>
      <c r="G1" s="150"/>
      <c r="H1" s="150"/>
    </row>
    <row r="2" spans="1:9" ht="18" x14ac:dyDescent="0.3">
      <c r="A2" s="1"/>
      <c r="D2" s="157" t="s">
        <v>0</v>
      </c>
      <c r="E2" s="157"/>
      <c r="F2" s="157"/>
    </row>
    <row r="3" spans="1:9" ht="18" x14ac:dyDescent="0.3">
      <c r="A3" s="1"/>
    </row>
    <row r="4" spans="1:9" ht="18" x14ac:dyDescent="0.3">
      <c r="A4" s="1"/>
    </row>
    <row r="5" spans="1:9" ht="32.25" thickBot="1" x14ac:dyDescent="0.3">
      <c r="A5" s="24" t="s">
        <v>9</v>
      </c>
      <c r="B5" s="25" t="s">
        <v>10</v>
      </c>
      <c r="C5" s="25" t="s">
        <v>19</v>
      </c>
      <c r="D5" s="25" t="s">
        <v>20</v>
      </c>
      <c r="E5" s="26" t="s">
        <v>21</v>
      </c>
      <c r="F5" s="26" t="s">
        <v>22</v>
      </c>
      <c r="G5" s="26" t="s">
        <v>23</v>
      </c>
      <c r="H5" s="25" t="s">
        <v>24</v>
      </c>
      <c r="I5" s="27" t="s">
        <v>11</v>
      </c>
    </row>
    <row r="6" spans="1:9" thickBot="1" x14ac:dyDescent="0.35">
      <c r="A6" s="48" t="s">
        <v>25</v>
      </c>
      <c r="B6" s="49" t="s">
        <v>26</v>
      </c>
      <c r="C6" s="50" t="s">
        <v>27</v>
      </c>
      <c r="D6" s="51" t="s">
        <v>28</v>
      </c>
      <c r="E6" s="63">
        <v>8</v>
      </c>
      <c r="F6" s="52">
        <v>8.5</v>
      </c>
      <c r="G6" s="19">
        <f t="shared" ref="G6:G37" si="0">(F6-E6)</f>
        <v>0.5</v>
      </c>
      <c r="H6" s="50" t="s">
        <v>29</v>
      </c>
      <c r="I6" s="53">
        <v>1</v>
      </c>
    </row>
    <row r="7" spans="1:9" thickBot="1" x14ac:dyDescent="0.35">
      <c r="A7" s="23" t="s">
        <v>30</v>
      </c>
      <c r="B7" s="16" t="s">
        <v>26</v>
      </c>
      <c r="C7" s="17" t="s">
        <v>31</v>
      </c>
      <c r="D7" s="13" t="s">
        <v>32</v>
      </c>
      <c r="E7" s="18">
        <v>6.5</v>
      </c>
      <c r="F7" s="19">
        <v>7</v>
      </c>
      <c r="G7" s="19">
        <f t="shared" si="0"/>
        <v>0.5</v>
      </c>
      <c r="H7" s="15" t="s">
        <v>29</v>
      </c>
      <c r="I7" s="17">
        <v>1</v>
      </c>
    </row>
    <row r="8" spans="1:9" thickBot="1" x14ac:dyDescent="0.35">
      <c r="A8" s="23" t="s">
        <v>33</v>
      </c>
      <c r="B8" s="16" t="s">
        <v>26</v>
      </c>
      <c r="C8" s="17" t="s">
        <v>34</v>
      </c>
      <c r="D8" s="13" t="s">
        <v>35</v>
      </c>
      <c r="E8" s="18">
        <v>5.5</v>
      </c>
      <c r="F8" s="19">
        <v>6</v>
      </c>
      <c r="G8" s="19">
        <f t="shared" si="0"/>
        <v>0.5</v>
      </c>
      <c r="H8" s="15" t="s">
        <v>29</v>
      </c>
      <c r="I8" s="17">
        <v>1</v>
      </c>
    </row>
    <row r="9" spans="1:9" thickBot="1" x14ac:dyDescent="0.35">
      <c r="A9" s="21">
        <v>1234</v>
      </c>
      <c r="B9" s="16" t="s">
        <v>36</v>
      </c>
      <c r="C9" s="17" t="s">
        <v>37</v>
      </c>
      <c r="D9" s="13"/>
      <c r="E9" s="18">
        <v>2</v>
      </c>
      <c r="F9" s="19">
        <v>2</v>
      </c>
      <c r="G9" s="19">
        <f t="shared" si="0"/>
        <v>0</v>
      </c>
      <c r="H9" s="15" t="s">
        <v>29</v>
      </c>
      <c r="I9" s="17">
        <v>20</v>
      </c>
    </row>
    <row r="10" spans="1:9" thickBot="1" x14ac:dyDescent="0.35">
      <c r="A10" s="21">
        <v>2001</v>
      </c>
      <c r="B10" s="16" t="s">
        <v>38</v>
      </c>
      <c r="C10" s="17" t="s">
        <v>27</v>
      </c>
      <c r="D10" s="13"/>
      <c r="E10" s="18">
        <v>7.8239999999999998</v>
      </c>
      <c r="F10" s="19">
        <v>8</v>
      </c>
      <c r="G10" s="19">
        <f t="shared" si="0"/>
        <v>0.17600000000000016</v>
      </c>
      <c r="H10" s="15" t="s">
        <v>29</v>
      </c>
      <c r="I10" s="17">
        <v>3</v>
      </c>
    </row>
    <row r="11" spans="1:9" ht="15.75" thickBot="1" x14ac:dyDescent="0.3">
      <c r="A11" s="21">
        <v>2300</v>
      </c>
      <c r="B11" s="16" t="s">
        <v>39</v>
      </c>
      <c r="C11" s="17" t="s">
        <v>27</v>
      </c>
      <c r="D11" s="13"/>
      <c r="E11" s="18">
        <v>7.82</v>
      </c>
      <c r="F11" s="19">
        <v>9</v>
      </c>
      <c r="G11" s="19">
        <f t="shared" si="0"/>
        <v>1.1799999999999997</v>
      </c>
      <c r="H11" s="15" t="s">
        <v>29</v>
      </c>
      <c r="I11" s="17">
        <v>3</v>
      </c>
    </row>
    <row r="12" spans="1:9" ht="15.75" thickBot="1" x14ac:dyDescent="0.3">
      <c r="A12" s="22">
        <v>2301</v>
      </c>
      <c r="B12" s="16" t="s">
        <v>40</v>
      </c>
      <c r="C12" s="17" t="s">
        <v>27</v>
      </c>
      <c r="D12" s="13"/>
      <c r="E12" s="18">
        <v>7.8239999999999998</v>
      </c>
      <c r="F12" s="19">
        <v>9</v>
      </c>
      <c r="G12" s="19">
        <f t="shared" si="0"/>
        <v>1.1760000000000002</v>
      </c>
      <c r="H12" s="15" t="s">
        <v>29</v>
      </c>
      <c r="I12" s="17">
        <v>1</v>
      </c>
    </row>
    <row r="13" spans="1:9" thickBot="1" x14ac:dyDescent="0.35">
      <c r="A13" s="21">
        <v>2331</v>
      </c>
      <c r="B13" s="16" t="s">
        <v>41</v>
      </c>
      <c r="C13" s="17" t="s">
        <v>42</v>
      </c>
      <c r="D13" s="13"/>
      <c r="E13" s="18">
        <v>1.9</v>
      </c>
      <c r="F13" s="19">
        <v>2</v>
      </c>
      <c r="G13" s="19">
        <f t="shared" si="0"/>
        <v>0.10000000000000009</v>
      </c>
      <c r="H13" s="15" t="s">
        <v>29</v>
      </c>
      <c r="I13" s="17">
        <v>1</v>
      </c>
    </row>
    <row r="14" spans="1:9" thickBot="1" x14ac:dyDescent="0.35">
      <c r="A14" s="21">
        <v>2345</v>
      </c>
      <c r="B14" s="16" t="s">
        <v>43</v>
      </c>
      <c r="C14" s="17"/>
      <c r="D14" s="13"/>
      <c r="E14" s="18">
        <v>0.2</v>
      </c>
      <c r="F14" s="19">
        <v>0.5</v>
      </c>
      <c r="G14" s="19">
        <f t="shared" si="0"/>
        <v>0.3</v>
      </c>
      <c r="H14" s="15" t="s">
        <v>29</v>
      </c>
      <c r="I14" s="17">
        <v>49</v>
      </c>
    </row>
    <row r="15" spans="1:9" thickBot="1" x14ac:dyDescent="0.35">
      <c r="A15" s="21">
        <v>2718</v>
      </c>
      <c r="B15" s="16" t="s">
        <v>44</v>
      </c>
      <c r="C15" s="17" t="s">
        <v>27</v>
      </c>
      <c r="D15" s="13"/>
      <c r="E15" s="18">
        <v>3.99</v>
      </c>
      <c r="F15" s="19">
        <v>5</v>
      </c>
      <c r="G15" s="19">
        <f t="shared" si="0"/>
        <v>1.0099999999999998</v>
      </c>
      <c r="H15" s="15" t="s">
        <v>29</v>
      </c>
      <c r="I15" s="17">
        <v>3</v>
      </c>
    </row>
    <row r="16" spans="1:9" thickBot="1" x14ac:dyDescent="0.35">
      <c r="A16" s="22">
        <v>3273</v>
      </c>
      <c r="B16" s="16" t="s">
        <v>45</v>
      </c>
      <c r="C16" s="17" t="s">
        <v>31</v>
      </c>
      <c r="D16" s="13" t="s">
        <v>46</v>
      </c>
      <c r="E16" s="18">
        <v>3.8</v>
      </c>
      <c r="F16" s="19">
        <v>4</v>
      </c>
      <c r="G16" s="19">
        <f t="shared" si="0"/>
        <v>0.20000000000000018</v>
      </c>
      <c r="H16" s="15" t="s">
        <v>225</v>
      </c>
      <c r="I16" s="17">
        <v>2</v>
      </c>
    </row>
    <row r="17" spans="1:9" thickBot="1" x14ac:dyDescent="0.35">
      <c r="A17" s="22">
        <v>3428</v>
      </c>
      <c r="B17" s="16" t="s">
        <v>47</v>
      </c>
      <c r="C17" s="17" t="s">
        <v>27</v>
      </c>
      <c r="D17" s="13" t="s">
        <v>48</v>
      </c>
      <c r="E17" s="18">
        <v>3.8</v>
      </c>
      <c r="F17" s="19">
        <v>4</v>
      </c>
      <c r="G17" s="19">
        <f t="shared" si="0"/>
        <v>0.20000000000000018</v>
      </c>
      <c r="H17" s="15" t="s">
        <v>225</v>
      </c>
      <c r="I17" s="17">
        <v>2</v>
      </c>
    </row>
    <row r="18" spans="1:9" thickBot="1" x14ac:dyDescent="0.35">
      <c r="A18" s="21">
        <v>3456</v>
      </c>
      <c r="B18" s="16" t="s">
        <v>49</v>
      </c>
      <c r="C18" s="17" t="s">
        <v>34</v>
      </c>
      <c r="D18" s="13" t="s">
        <v>50</v>
      </c>
      <c r="E18" s="18">
        <v>10</v>
      </c>
      <c r="F18" s="19">
        <v>11</v>
      </c>
      <c r="G18" s="19">
        <f t="shared" si="0"/>
        <v>1</v>
      </c>
      <c r="H18" s="15" t="s">
        <v>51</v>
      </c>
      <c r="I18" s="17">
        <v>1</v>
      </c>
    </row>
    <row r="19" spans="1:9" thickBot="1" x14ac:dyDescent="0.35">
      <c r="A19" s="21">
        <v>4567</v>
      </c>
      <c r="B19" s="16" t="s">
        <v>52</v>
      </c>
      <c r="C19" s="17"/>
      <c r="D19" s="13"/>
      <c r="E19" s="18">
        <v>3</v>
      </c>
      <c r="F19" s="19">
        <v>5</v>
      </c>
      <c r="G19" s="19">
        <f t="shared" si="0"/>
        <v>2</v>
      </c>
      <c r="H19" s="15" t="s">
        <v>29</v>
      </c>
      <c r="I19" s="17">
        <v>2</v>
      </c>
    </row>
    <row r="20" spans="1:9" ht="15.75" thickBot="1" x14ac:dyDescent="0.3">
      <c r="A20" s="21">
        <v>5678</v>
      </c>
      <c r="B20" s="16" t="s">
        <v>53</v>
      </c>
      <c r="C20" s="17" t="s">
        <v>54</v>
      </c>
      <c r="D20" s="13">
        <v>54</v>
      </c>
      <c r="E20" s="18">
        <v>6.5</v>
      </c>
      <c r="F20" s="19">
        <v>7</v>
      </c>
      <c r="G20" s="19">
        <f t="shared" si="0"/>
        <v>0.5</v>
      </c>
      <c r="H20" s="15" t="s">
        <v>55</v>
      </c>
      <c r="I20" s="17">
        <v>1</v>
      </c>
    </row>
    <row r="21" spans="1:9" thickBot="1" x14ac:dyDescent="0.35">
      <c r="A21" s="21">
        <v>6789</v>
      </c>
      <c r="B21" s="16" t="s">
        <v>56</v>
      </c>
      <c r="C21" s="17" t="s">
        <v>42</v>
      </c>
      <c r="D21" s="13">
        <v>44</v>
      </c>
      <c r="E21" s="18">
        <v>4.5999999999999996</v>
      </c>
      <c r="F21" s="19">
        <v>5</v>
      </c>
      <c r="G21" s="19">
        <f t="shared" si="0"/>
        <v>0.40000000000000036</v>
      </c>
      <c r="H21" s="15" t="s">
        <v>55</v>
      </c>
      <c r="I21" s="17">
        <v>1</v>
      </c>
    </row>
    <row r="22" spans="1:9" thickBot="1" x14ac:dyDescent="0.35">
      <c r="A22" s="22">
        <v>7890</v>
      </c>
      <c r="B22" s="16" t="s">
        <v>57</v>
      </c>
      <c r="C22" s="17" t="s">
        <v>54</v>
      </c>
      <c r="D22" s="13"/>
      <c r="E22" s="18">
        <v>9.1999999999999993</v>
      </c>
      <c r="F22" s="19">
        <v>9.5</v>
      </c>
      <c r="G22" s="19">
        <f t="shared" si="0"/>
        <v>0.30000000000000071</v>
      </c>
      <c r="H22" s="15" t="s">
        <v>225</v>
      </c>
      <c r="I22" s="17">
        <v>1</v>
      </c>
    </row>
    <row r="23" spans="1:9" thickBot="1" x14ac:dyDescent="0.35">
      <c r="A23" s="22">
        <v>8901</v>
      </c>
      <c r="B23" s="16" t="s">
        <v>57</v>
      </c>
      <c r="C23" s="17" t="s">
        <v>58</v>
      </c>
      <c r="D23" s="13"/>
      <c r="E23" s="18">
        <v>6.8</v>
      </c>
      <c r="F23" s="19">
        <v>7</v>
      </c>
      <c r="G23" s="19">
        <f t="shared" si="0"/>
        <v>0.20000000000000018</v>
      </c>
      <c r="H23" s="15" t="s">
        <v>225</v>
      </c>
      <c r="I23" s="17">
        <v>1</v>
      </c>
    </row>
    <row r="24" spans="1:9" thickBot="1" x14ac:dyDescent="0.35">
      <c r="A24" s="22">
        <v>9012</v>
      </c>
      <c r="B24" s="16" t="s">
        <v>59</v>
      </c>
      <c r="C24" s="17" t="s">
        <v>42</v>
      </c>
      <c r="D24" s="13" t="s">
        <v>46</v>
      </c>
      <c r="E24" s="18">
        <v>9.9</v>
      </c>
      <c r="F24" s="19">
        <v>11</v>
      </c>
      <c r="G24" s="19">
        <f t="shared" si="0"/>
        <v>1.0999999999999996</v>
      </c>
      <c r="H24" s="15" t="s">
        <v>225</v>
      </c>
      <c r="I24" s="17">
        <v>2</v>
      </c>
    </row>
    <row r="25" spans="1:9" ht="15.75" thickBot="1" x14ac:dyDescent="0.3">
      <c r="A25" s="21">
        <v>19263</v>
      </c>
      <c r="B25" s="16" t="s">
        <v>60</v>
      </c>
      <c r="C25" s="17" t="s">
        <v>34</v>
      </c>
      <c r="D25" s="13" t="s">
        <v>46</v>
      </c>
      <c r="E25" s="18">
        <v>7.34</v>
      </c>
      <c r="F25" s="19">
        <v>8.5</v>
      </c>
      <c r="G25" s="19">
        <f t="shared" si="0"/>
        <v>1.1600000000000001</v>
      </c>
      <c r="H25" s="15" t="s">
        <v>61</v>
      </c>
      <c r="I25" s="17">
        <v>4</v>
      </c>
    </row>
    <row r="26" spans="1:9" thickBot="1" x14ac:dyDescent="0.35">
      <c r="A26" s="22">
        <v>33646</v>
      </c>
      <c r="B26" s="16" t="s">
        <v>62</v>
      </c>
      <c r="C26" s="17" t="s">
        <v>31</v>
      </c>
      <c r="D26" s="13" t="s">
        <v>46</v>
      </c>
      <c r="E26" s="18">
        <v>9</v>
      </c>
      <c r="F26" s="19">
        <v>9.5</v>
      </c>
      <c r="G26" s="19">
        <f t="shared" si="0"/>
        <v>0.5</v>
      </c>
      <c r="H26" s="15" t="s">
        <v>225</v>
      </c>
      <c r="I26" s="17">
        <v>2</v>
      </c>
    </row>
    <row r="27" spans="1:9" thickBot="1" x14ac:dyDescent="0.35">
      <c r="A27" s="21">
        <v>39981</v>
      </c>
      <c r="B27" s="16" t="s">
        <v>63</v>
      </c>
      <c r="C27" s="17" t="s">
        <v>34</v>
      </c>
      <c r="D27" s="13" t="s">
        <v>64</v>
      </c>
      <c r="E27" s="18">
        <v>26</v>
      </c>
      <c r="F27" s="19">
        <v>28</v>
      </c>
      <c r="G27" s="19">
        <f t="shared" si="0"/>
        <v>2</v>
      </c>
      <c r="H27" s="15" t="s">
        <v>51</v>
      </c>
      <c r="I27" s="17">
        <v>1</v>
      </c>
    </row>
    <row r="28" spans="1:9" thickBot="1" x14ac:dyDescent="0.35">
      <c r="A28" s="22">
        <v>48647</v>
      </c>
      <c r="B28" s="16" t="s">
        <v>65</v>
      </c>
      <c r="C28" s="17" t="s">
        <v>27</v>
      </c>
      <c r="D28" s="13"/>
      <c r="E28" s="18">
        <v>3</v>
      </c>
      <c r="F28" s="19">
        <v>5</v>
      </c>
      <c r="G28" s="19">
        <f t="shared" si="0"/>
        <v>2</v>
      </c>
      <c r="H28" s="15" t="s">
        <v>225</v>
      </c>
      <c r="I28" s="17">
        <v>9</v>
      </c>
    </row>
    <row r="29" spans="1:9" ht="15.75" thickBot="1" x14ac:dyDescent="0.3">
      <c r="A29" s="21">
        <v>100770</v>
      </c>
      <c r="B29" s="16" t="s">
        <v>66</v>
      </c>
      <c r="C29" s="17" t="s">
        <v>67</v>
      </c>
      <c r="D29" s="13" t="s">
        <v>68</v>
      </c>
      <c r="E29" s="18">
        <v>4.8499999999999996</v>
      </c>
      <c r="F29" s="19">
        <v>7</v>
      </c>
      <c r="G29" s="19">
        <f t="shared" si="0"/>
        <v>2.1500000000000004</v>
      </c>
      <c r="H29" s="15" t="s">
        <v>51</v>
      </c>
      <c r="I29" s="17">
        <v>2</v>
      </c>
    </row>
    <row r="30" spans="1:9" ht="15.75" thickBot="1" x14ac:dyDescent="0.3">
      <c r="A30" s="21">
        <v>100771</v>
      </c>
      <c r="B30" s="16" t="s">
        <v>66</v>
      </c>
      <c r="C30" s="17" t="s">
        <v>67</v>
      </c>
      <c r="D30" s="13" t="s">
        <v>69</v>
      </c>
      <c r="E30" s="18">
        <v>5.89</v>
      </c>
      <c r="F30" s="19">
        <v>7</v>
      </c>
      <c r="G30" s="19">
        <f t="shared" si="0"/>
        <v>1.1100000000000003</v>
      </c>
      <c r="H30" s="15" t="s">
        <v>51</v>
      </c>
      <c r="I30" s="17">
        <v>2</v>
      </c>
    </row>
    <row r="31" spans="1:9" ht="15.75" thickBot="1" x14ac:dyDescent="0.3">
      <c r="A31" s="21">
        <v>100773</v>
      </c>
      <c r="B31" s="16" t="s">
        <v>70</v>
      </c>
      <c r="C31" s="17" t="s">
        <v>67</v>
      </c>
      <c r="D31" s="13" t="s">
        <v>71</v>
      </c>
      <c r="E31" s="18">
        <v>10.54</v>
      </c>
      <c r="F31" s="19">
        <v>15</v>
      </c>
      <c r="G31" s="19">
        <f t="shared" si="0"/>
        <v>4.4600000000000009</v>
      </c>
      <c r="H31" s="15" t="s">
        <v>51</v>
      </c>
      <c r="I31" s="17">
        <v>1</v>
      </c>
    </row>
    <row r="32" spans="1:9" thickBot="1" x14ac:dyDescent="0.35">
      <c r="A32" s="21">
        <v>100800</v>
      </c>
      <c r="B32" s="16" t="s">
        <v>72</v>
      </c>
      <c r="C32" s="17" t="s">
        <v>34</v>
      </c>
      <c r="D32" s="13" t="s">
        <v>73</v>
      </c>
      <c r="E32" s="18">
        <v>3.22</v>
      </c>
      <c r="F32" s="19">
        <v>4</v>
      </c>
      <c r="G32" s="19">
        <f t="shared" si="0"/>
        <v>0.7799999999999998</v>
      </c>
      <c r="H32" s="15" t="s">
        <v>51</v>
      </c>
      <c r="I32" s="17">
        <v>1</v>
      </c>
    </row>
    <row r="33" spans="1:9" thickBot="1" x14ac:dyDescent="0.35">
      <c r="A33" s="21">
        <v>100805</v>
      </c>
      <c r="B33" s="16" t="s">
        <v>74</v>
      </c>
      <c r="C33" s="17" t="s">
        <v>34</v>
      </c>
      <c r="D33" s="13" t="s">
        <v>69</v>
      </c>
      <c r="E33" s="18">
        <v>11.27</v>
      </c>
      <c r="F33" s="19">
        <v>13</v>
      </c>
      <c r="G33" s="19">
        <f t="shared" si="0"/>
        <v>1.7300000000000004</v>
      </c>
      <c r="H33" s="15" t="s">
        <v>51</v>
      </c>
      <c r="I33" s="17">
        <v>10</v>
      </c>
    </row>
    <row r="34" spans="1:9" ht="15.75" thickBot="1" x14ac:dyDescent="0.3">
      <c r="A34" s="21">
        <v>100817</v>
      </c>
      <c r="B34" s="16" t="s">
        <v>75</v>
      </c>
      <c r="C34" s="17" t="s">
        <v>76</v>
      </c>
      <c r="D34" s="13" t="s">
        <v>69</v>
      </c>
      <c r="E34" s="18">
        <v>7.46</v>
      </c>
      <c r="F34" s="19">
        <v>8</v>
      </c>
      <c r="G34" s="19">
        <f t="shared" si="0"/>
        <v>0.54</v>
      </c>
      <c r="H34" s="15" t="s">
        <v>51</v>
      </c>
      <c r="I34" s="17">
        <v>1</v>
      </c>
    </row>
    <row r="35" spans="1:9" thickBot="1" x14ac:dyDescent="0.35">
      <c r="A35" s="21">
        <v>100819</v>
      </c>
      <c r="B35" s="16" t="s">
        <v>74</v>
      </c>
      <c r="C35" s="17" t="s">
        <v>77</v>
      </c>
      <c r="D35" s="13" t="s">
        <v>69</v>
      </c>
      <c r="E35" s="18">
        <v>11.29</v>
      </c>
      <c r="F35" s="19">
        <v>13</v>
      </c>
      <c r="G35" s="19">
        <f t="shared" si="0"/>
        <v>1.7100000000000009</v>
      </c>
      <c r="H35" s="17" t="s">
        <v>51</v>
      </c>
      <c r="I35" s="17">
        <v>8</v>
      </c>
    </row>
    <row r="36" spans="1:9" thickBot="1" x14ac:dyDescent="0.35">
      <c r="A36" s="21">
        <v>100840</v>
      </c>
      <c r="B36" s="16" t="s">
        <v>78</v>
      </c>
      <c r="C36" s="17" t="s">
        <v>79</v>
      </c>
      <c r="D36" s="13" t="s">
        <v>69</v>
      </c>
      <c r="E36" s="18">
        <v>10.28</v>
      </c>
      <c r="F36" s="19">
        <v>13</v>
      </c>
      <c r="G36" s="19">
        <f t="shared" si="0"/>
        <v>2.7200000000000006</v>
      </c>
      <c r="H36" s="17" t="s">
        <v>51</v>
      </c>
      <c r="I36" s="17">
        <v>1</v>
      </c>
    </row>
    <row r="37" spans="1:9" thickBot="1" x14ac:dyDescent="0.35">
      <c r="A37" s="21">
        <v>100859</v>
      </c>
      <c r="B37" s="16" t="s">
        <v>78</v>
      </c>
      <c r="C37" s="17" t="s">
        <v>42</v>
      </c>
      <c r="D37" s="13" t="s">
        <v>80</v>
      </c>
      <c r="E37" s="18">
        <v>9.61</v>
      </c>
      <c r="F37" s="19">
        <v>12</v>
      </c>
      <c r="G37" s="19">
        <f t="shared" si="0"/>
        <v>2.3900000000000006</v>
      </c>
      <c r="H37" s="17" t="s">
        <v>51</v>
      </c>
      <c r="I37" s="17">
        <v>1</v>
      </c>
    </row>
    <row r="38" spans="1:9" thickBot="1" x14ac:dyDescent="0.35">
      <c r="A38" s="21">
        <v>100860</v>
      </c>
      <c r="B38" s="16" t="s">
        <v>78</v>
      </c>
      <c r="C38" s="17" t="s">
        <v>42</v>
      </c>
      <c r="D38" s="13" t="s">
        <v>69</v>
      </c>
      <c r="E38" s="18">
        <v>10.28</v>
      </c>
      <c r="F38" s="19">
        <v>13</v>
      </c>
      <c r="G38" s="19">
        <f t="shared" ref="G38:G69" si="1">(F38-E38)</f>
        <v>2.7200000000000006</v>
      </c>
      <c r="H38" s="17" t="s">
        <v>51</v>
      </c>
      <c r="I38" s="17">
        <v>1</v>
      </c>
    </row>
    <row r="39" spans="1:9" thickBot="1" x14ac:dyDescent="0.35">
      <c r="A39" s="21">
        <v>100870</v>
      </c>
      <c r="B39" s="16" t="s">
        <v>81</v>
      </c>
      <c r="C39" s="17" t="s">
        <v>27</v>
      </c>
      <c r="D39" s="13" t="s">
        <v>73</v>
      </c>
      <c r="E39" s="18">
        <v>3.11</v>
      </c>
      <c r="F39" s="19">
        <v>3.5</v>
      </c>
      <c r="G39" s="19">
        <f t="shared" si="1"/>
        <v>0.39000000000000012</v>
      </c>
      <c r="H39" s="17" t="s">
        <v>51</v>
      </c>
      <c r="I39" s="17">
        <v>1</v>
      </c>
    </row>
    <row r="40" spans="1:9" thickBot="1" x14ac:dyDescent="0.35">
      <c r="A40" s="21">
        <v>100879</v>
      </c>
      <c r="B40" s="16" t="s">
        <v>78</v>
      </c>
      <c r="C40" s="17" t="s">
        <v>27</v>
      </c>
      <c r="D40" s="13" t="s">
        <v>80</v>
      </c>
      <c r="E40" s="18">
        <v>9.61</v>
      </c>
      <c r="F40" s="19">
        <v>12</v>
      </c>
      <c r="G40" s="19">
        <f t="shared" si="1"/>
        <v>2.3900000000000006</v>
      </c>
      <c r="H40" s="17" t="s">
        <v>51</v>
      </c>
      <c r="I40" s="17">
        <v>1</v>
      </c>
    </row>
    <row r="41" spans="1:9" ht="15.75" thickBot="1" x14ac:dyDescent="0.3">
      <c r="A41" s="21">
        <v>100881</v>
      </c>
      <c r="B41" s="16" t="s">
        <v>82</v>
      </c>
      <c r="C41" s="17" t="s">
        <v>27</v>
      </c>
      <c r="D41" s="13" t="s">
        <v>83</v>
      </c>
      <c r="E41" s="18">
        <v>7.21</v>
      </c>
      <c r="F41" s="19">
        <v>9</v>
      </c>
      <c r="G41" s="19">
        <f t="shared" si="1"/>
        <v>1.79</v>
      </c>
      <c r="H41" s="17" t="s">
        <v>51</v>
      </c>
      <c r="I41" s="17">
        <v>1</v>
      </c>
    </row>
    <row r="42" spans="1:9" thickBot="1" x14ac:dyDescent="0.35">
      <c r="A42" s="21">
        <v>100900</v>
      </c>
      <c r="B42" s="16" t="s">
        <v>78</v>
      </c>
      <c r="C42" s="17" t="s">
        <v>34</v>
      </c>
      <c r="D42" s="13" t="s">
        <v>69</v>
      </c>
      <c r="E42" s="18">
        <v>10.01</v>
      </c>
      <c r="F42" s="19">
        <v>13</v>
      </c>
      <c r="G42" s="19">
        <f t="shared" si="1"/>
        <v>2.99</v>
      </c>
      <c r="H42" s="17" t="s">
        <v>51</v>
      </c>
      <c r="I42" s="17">
        <v>1</v>
      </c>
    </row>
    <row r="43" spans="1:9" thickBot="1" x14ac:dyDescent="0.35">
      <c r="A43" s="21">
        <v>140063</v>
      </c>
      <c r="B43" s="16" t="s">
        <v>84</v>
      </c>
      <c r="C43" s="17" t="s">
        <v>85</v>
      </c>
      <c r="D43" s="13" t="s">
        <v>86</v>
      </c>
      <c r="E43" s="18">
        <v>15.43</v>
      </c>
      <c r="F43" s="19">
        <v>17</v>
      </c>
      <c r="G43" s="19">
        <f t="shared" si="1"/>
        <v>1.5700000000000003</v>
      </c>
      <c r="H43" s="17" t="s">
        <v>51</v>
      </c>
      <c r="I43" s="17">
        <v>1</v>
      </c>
    </row>
    <row r="44" spans="1:9" thickBot="1" x14ac:dyDescent="0.35">
      <c r="A44" s="21">
        <v>140064</v>
      </c>
      <c r="B44" s="16" t="s">
        <v>84</v>
      </c>
      <c r="C44" s="17" t="s">
        <v>85</v>
      </c>
      <c r="D44" s="13" t="s">
        <v>87</v>
      </c>
      <c r="E44" s="18">
        <v>26.68</v>
      </c>
      <c r="F44" s="19">
        <v>28</v>
      </c>
      <c r="G44" s="19">
        <f t="shared" si="1"/>
        <v>1.3200000000000003</v>
      </c>
      <c r="H44" s="17" t="s">
        <v>51</v>
      </c>
      <c r="I44" s="17">
        <v>1</v>
      </c>
    </row>
    <row r="45" spans="1:9" thickBot="1" x14ac:dyDescent="0.35">
      <c r="A45" s="21">
        <v>162976</v>
      </c>
      <c r="B45" s="16" t="s">
        <v>88</v>
      </c>
      <c r="C45" s="17" t="s">
        <v>34</v>
      </c>
      <c r="D45" s="13" t="s">
        <v>89</v>
      </c>
      <c r="E45" s="18">
        <v>9.76</v>
      </c>
      <c r="F45" s="19">
        <v>11</v>
      </c>
      <c r="G45" s="19">
        <f t="shared" si="1"/>
        <v>1.2400000000000002</v>
      </c>
      <c r="H45" s="17" t="s">
        <v>51</v>
      </c>
      <c r="I45" s="17">
        <v>1</v>
      </c>
    </row>
    <row r="46" spans="1:9" thickBot="1" x14ac:dyDescent="0.35">
      <c r="A46" s="21">
        <v>162982</v>
      </c>
      <c r="B46" s="16" t="s">
        <v>90</v>
      </c>
      <c r="C46" s="17" t="s">
        <v>34</v>
      </c>
      <c r="D46" s="13" t="s">
        <v>91</v>
      </c>
      <c r="E46" s="18">
        <v>16.14</v>
      </c>
      <c r="F46" s="19">
        <v>17.5</v>
      </c>
      <c r="G46" s="19">
        <f t="shared" si="1"/>
        <v>1.3599999999999994</v>
      </c>
      <c r="H46" s="17" t="s">
        <v>51</v>
      </c>
      <c r="I46" s="17">
        <v>1</v>
      </c>
    </row>
    <row r="47" spans="1:9" thickBot="1" x14ac:dyDescent="0.35">
      <c r="A47" s="21">
        <v>162987</v>
      </c>
      <c r="B47" s="16" t="s">
        <v>92</v>
      </c>
      <c r="C47" s="17" t="s">
        <v>34</v>
      </c>
      <c r="D47" s="13" t="s">
        <v>91</v>
      </c>
      <c r="E47" s="18">
        <v>24.83</v>
      </c>
      <c r="F47" s="19">
        <v>25</v>
      </c>
      <c r="G47" s="19">
        <f t="shared" si="1"/>
        <v>0.17000000000000171</v>
      </c>
      <c r="H47" s="17" t="s">
        <v>51</v>
      </c>
      <c r="I47" s="17">
        <v>3</v>
      </c>
    </row>
    <row r="48" spans="1:9" thickBot="1" x14ac:dyDescent="0.35">
      <c r="A48" s="21">
        <v>163001</v>
      </c>
      <c r="B48" s="16" t="s">
        <v>93</v>
      </c>
      <c r="C48" s="17" t="s">
        <v>67</v>
      </c>
      <c r="D48" s="13" t="s">
        <v>94</v>
      </c>
      <c r="E48" s="18">
        <v>11.09</v>
      </c>
      <c r="F48" s="19">
        <v>12.5</v>
      </c>
      <c r="G48" s="19">
        <f t="shared" si="1"/>
        <v>1.4100000000000001</v>
      </c>
      <c r="H48" s="17" t="s">
        <v>51</v>
      </c>
      <c r="I48" s="17">
        <v>1</v>
      </c>
    </row>
    <row r="49" spans="1:9" thickBot="1" x14ac:dyDescent="0.35">
      <c r="A49" s="21">
        <v>190079</v>
      </c>
      <c r="B49" s="16" t="s">
        <v>95</v>
      </c>
      <c r="C49" s="17" t="s">
        <v>34</v>
      </c>
      <c r="D49" s="13" t="s">
        <v>46</v>
      </c>
      <c r="E49" s="18">
        <v>18.36</v>
      </c>
      <c r="F49" s="19">
        <v>19.5</v>
      </c>
      <c r="G49" s="19">
        <f t="shared" si="1"/>
        <v>1.1400000000000006</v>
      </c>
      <c r="H49" s="17" t="s">
        <v>55</v>
      </c>
      <c r="I49" s="17">
        <v>1</v>
      </c>
    </row>
    <row r="50" spans="1:9" thickBot="1" x14ac:dyDescent="0.35">
      <c r="A50" s="21">
        <v>190080</v>
      </c>
      <c r="B50" s="16" t="s">
        <v>95</v>
      </c>
      <c r="C50" s="17" t="s">
        <v>34</v>
      </c>
      <c r="D50" s="13" t="s">
        <v>96</v>
      </c>
      <c r="E50" s="18">
        <v>21</v>
      </c>
      <c r="F50" s="19">
        <v>22</v>
      </c>
      <c r="G50" s="19">
        <f t="shared" si="1"/>
        <v>1</v>
      </c>
      <c r="H50" s="17" t="s">
        <v>55</v>
      </c>
      <c r="I50" s="17">
        <v>1</v>
      </c>
    </row>
    <row r="51" spans="1:9" ht="15.75" thickBot="1" x14ac:dyDescent="0.3">
      <c r="A51" s="21">
        <v>200104</v>
      </c>
      <c r="B51" s="16" t="s">
        <v>97</v>
      </c>
      <c r="C51" s="17" t="s">
        <v>98</v>
      </c>
      <c r="D51" s="13" t="s">
        <v>99</v>
      </c>
      <c r="E51" s="18">
        <v>13.33</v>
      </c>
      <c r="F51" s="19">
        <v>19</v>
      </c>
      <c r="G51" s="19">
        <f t="shared" si="1"/>
        <v>5.67</v>
      </c>
      <c r="H51" s="17" t="s">
        <v>61</v>
      </c>
      <c r="I51" s="17">
        <v>1</v>
      </c>
    </row>
    <row r="52" spans="1:9" ht="15.75" thickBot="1" x14ac:dyDescent="0.3">
      <c r="A52" s="21">
        <v>201001</v>
      </c>
      <c r="B52" s="16" t="s">
        <v>100</v>
      </c>
      <c r="C52" s="17" t="s">
        <v>34</v>
      </c>
      <c r="D52" s="13" t="s">
        <v>101</v>
      </c>
      <c r="E52" s="18">
        <v>4.33</v>
      </c>
      <c r="F52" s="19">
        <v>5</v>
      </c>
      <c r="G52" s="19">
        <f t="shared" si="1"/>
        <v>0.66999999999999993</v>
      </c>
      <c r="H52" s="17" t="s">
        <v>61</v>
      </c>
      <c r="I52" s="17">
        <v>1</v>
      </c>
    </row>
    <row r="53" spans="1:9" ht="15.75" thickBot="1" x14ac:dyDescent="0.3">
      <c r="A53" s="21">
        <v>201002</v>
      </c>
      <c r="B53" s="16" t="s">
        <v>100</v>
      </c>
      <c r="C53" s="17" t="s">
        <v>34</v>
      </c>
      <c r="D53" s="13" t="s">
        <v>102</v>
      </c>
      <c r="E53" s="18">
        <v>4.6900000000000004</v>
      </c>
      <c r="F53" s="19">
        <v>6</v>
      </c>
      <c r="G53" s="19">
        <f t="shared" si="1"/>
        <v>1.3099999999999996</v>
      </c>
      <c r="H53" s="17" t="s">
        <v>61</v>
      </c>
      <c r="I53" s="17">
        <v>1</v>
      </c>
    </row>
    <row r="54" spans="1:9" ht="15.75" thickBot="1" x14ac:dyDescent="0.3">
      <c r="A54" s="21">
        <v>201003</v>
      </c>
      <c r="B54" s="16" t="s">
        <v>100</v>
      </c>
      <c r="C54" s="17" t="s">
        <v>34</v>
      </c>
      <c r="D54" s="13" t="s">
        <v>103</v>
      </c>
      <c r="E54" s="18">
        <v>4.9400000000000004</v>
      </c>
      <c r="F54" s="19">
        <v>6.5</v>
      </c>
      <c r="G54" s="19">
        <f t="shared" si="1"/>
        <v>1.5599999999999996</v>
      </c>
      <c r="H54" s="17" t="s">
        <v>61</v>
      </c>
      <c r="I54" s="17">
        <v>1</v>
      </c>
    </row>
    <row r="55" spans="1:9" ht="15.75" thickBot="1" x14ac:dyDescent="0.3">
      <c r="A55" s="21">
        <v>201004</v>
      </c>
      <c r="B55" s="16" t="s">
        <v>100</v>
      </c>
      <c r="C55" s="17" t="s">
        <v>34</v>
      </c>
      <c r="D55" s="13" t="s">
        <v>104</v>
      </c>
      <c r="E55" s="18">
        <v>5.71</v>
      </c>
      <c r="F55" s="19">
        <v>7</v>
      </c>
      <c r="G55" s="19">
        <f t="shared" si="1"/>
        <v>1.29</v>
      </c>
      <c r="H55" s="17" t="s">
        <v>61</v>
      </c>
      <c r="I55" s="17">
        <v>1</v>
      </c>
    </row>
    <row r="56" spans="1:9" ht="15.75" thickBot="1" x14ac:dyDescent="0.3">
      <c r="A56" s="21">
        <v>201005</v>
      </c>
      <c r="B56" s="16" t="s">
        <v>100</v>
      </c>
      <c r="C56" s="17" t="s">
        <v>98</v>
      </c>
      <c r="D56" s="13" t="s">
        <v>105</v>
      </c>
      <c r="E56" s="18">
        <v>6.23</v>
      </c>
      <c r="F56" s="19">
        <v>6.5</v>
      </c>
      <c r="G56" s="19">
        <f t="shared" si="1"/>
        <v>0.26999999999999957</v>
      </c>
      <c r="H56" s="17" t="s">
        <v>61</v>
      </c>
      <c r="I56" s="17">
        <v>1</v>
      </c>
    </row>
    <row r="57" spans="1:9" ht="15.75" thickBot="1" x14ac:dyDescent="0.3">
      <c r="A57" s="21">
        <v>201006</v>
      </c>
      <c r="B57" s="16" t="s">
        <v>100</v>
      </c>
      <c r="C57" s="17" t="s">
        <v>98</v>
      </c>
      <c r="D57" s="13" t="s">
        <v>106</v>
      </c>
      <c r="E57" s="18">
        <v>6.77</v>
      </c>
      <c r="F57" s="19">
        <v>7.5</v>
      </c>
      <c r="G57" s="19">
        <f t="shared" si="1"/>
        <v>0.73000000000000043</v>
      </c>
      <c r="H57" s="17" t="s">
        <v>61</v>
      </c>
      <c r="I57" s="17">
        <v>1</v>
      </c>
    </row>
    <row r="58" spans="1:9" ht="15.75" thickBot="1" x14ac:dyDescent="0.3">
      <c r="A58" s="21">
        <v>201007</v>
      </c>
      <c r="B58" s="16" t="s">
        <v>100</v>
      </c>
      <c r="C58" s="17" t="s">
        <v>98</v>
      </c>
      <c r="D58" s="13" t="s">
        <v>107</v>
      </c>
      <c r="E58" s="18">
        <v>7.51</v>
      </c>
      <c r="F58" s="19">
        <v>8.5</v>
      </c>
      <c r="G58" s="19">
        <f t="shared" si="1"/>
        <v>0.99000000000000021</v>
      </c>
      <c r="H58" s="17" t="s">
        <v>61</v>
      </c>
      <c r="I58" s="17">
        <v>1</v>
      </c>
    </row>
    <row r="59" spans="1:9" ht="15.75" thickBot="1" x14ac:dyDescent="0.3">
      <c r="A59" s="21">
        <v>201008</v>
      </c>
      <c r="B59" s="16" t="s">
        <v>100</v>
      </c>
      <c r="C59" s="17" t="s">
        <v>98</v>
      </c>
      <c r="D59" s="13" t="s">
        <v>108</v>
      </c>
      <c r="E59" s="18">
        <v>7.99</v>
      </c>
      <c r="F59" s="19">
        <v>8.8000000000000007</v>
      </c>
      <c r="G59" s="19">
        <f t="shared" si="1"/>
        <v>0.8100000000000005</v>
      </c>
      <c r="H59" s="17" t="s">
        <v>61</v>
      </c>
      <c r="I59" s="17">
        <v>1</v>
      </c>
    </row>
    <row r="60" spans="1:9" ht="15.75" thickBot="1" x14ac:dyDescent="0.3">
      <c r="A60" s="21">
        <v>201030</v>
      </c>
      <c r="B60" s="16" t="s">
        <v>109</v>
      </c>
      <c r="C60" s="17" t="s">
        <v>34</v>
      </c>
      <c r="D60" s="13" t="s">
        <v>110</v>
      </c>
      <c r="E60" s="18">
        <v>9.82</v>
      </c>
      <c r="F60" s="19">
        <v>9</v>
      </c>
      <c r="G60" s="19">
        <f t="shared" si="1"/>
        <v>-0.82000000000000028</v>
      </c>
      <c r="H60" s="17" t="s">
        <v>61</v>
      </c>
      <c r="I60" s="17">
        <v>1</v>
      </c>
    </row>
    <row r="61" spans="1:9" ht="15.75" thickBot="1" x14ac:dyDescent="0.3">
      <c r="A61" s="21">
        <v>201032</v>
      </c>
      <c r="B61" s="16" t="s">
        <v>109</v>
      </c>
      <c r="C61" s="17" t="s">
        <v>34</v>
      </c>
      <c r="D61" s="13" t="s">
        <v>111</v>
      </c>
      <c r="E61" s="18">
        <v>13.73</v>
      </c>
      <c r="F61" s="19">
        <v>14</v>
      </c>
      <c r="G61" s="19">
        <f t="shared" si="1"/>
        <v>0.26999999999999957</v>
      </c>
      <c r="H61" s="17" t="s">
        <v>61</v>
      </c>
      <c r="I61" s="17">
        <v>1</v>
      </c>
    </row>
    <row r="62" spans="1:9" ht="15.75" thickBot="1" x14ac:dyDescent="0.3">
      <c r="A62" s="21">
        <v>201101</v>
      </c>
      <c r="B62" s="16" t="s">
        <v>112</v>
      </c>
      <c r="C62" s="17" t="s">
        <v>34</v>
      </c>
      <c r="D62" s="13" t="s">
        <v>48</v>
      </c>
      <c r="E62" s="18">
        <v>2.71</v>
      </c>
      <c r="F62" s="19">
        <v>3</v>
      </c>
      <c r="G62" s="19">
        <f t="shared" si="1"/>
        <v>0.29000000000000004</v>
      </c>
      <c r="H62" s="17" t="s">
        <v>61</v>
      </c>
      <c r="I62" s="17">
        <v>1</v>
      </c>
    </row>
    <row r="63" spans="1:9" ht="15.75" thickBot="1" x14ac:dyDescent="0.3">
      <c r="A63" s="21">
        <v>201108</v>
      </c>
      <c r="B63" s="16" t="s">
        <v>112</v>
      </c>
      <c r="C63" s="17" t="s">
        <v>34</v>
      </c>
      <c r="D63" s="13" t="s">
        <v>113</v>
      </c>
      <c r="E63" s="18">
        <v>4.3899999999999997</v>
      </c>
      <c r="F63" s="19">
        <v>5.5</v>
      </c>
      <c r="G63" s="19">
        <f t="shared" si="1"/>
        <v>1.1100000000000003</v>
      </c>
      <c r="H63" s="17" t="s">
        <v>61</v>
      </c>
      <c r="I63" s="17">
        <v>1</v>
      </c>
    </row>
    <row r="64" spans="1:9" ht="15.75" thickBot="1" x14ac:dyDescent="0.3">
      <c r="A64" s="21">
        <v>201115</v>
      </c>
      <c r="B64" s="16" t="s">
        <v>114</v>
      </c>
      <c r="C64" s="17" t="s">
        <v>34</v>
      </c>
      <c r="D64" s="13" t="s">
        <v>48</v>
      </c>
      <c r="E64" s="18">
        <v>10.19</v>
      </c>
      <c r="F64" s="19">
        <v>10</v>
      </c>
      <c r="G64" s="19">
        <f t="shared" si="1"/>
        <v>-0.1899999999999995</v>
      </c>
      <c r="H64" s="17" t="s">
        <v>61</v>
      </c>
      <c r="I64" s="17">
        <v>3</v>
      </c>
    </row>
    <row r="65" spans="1:9" ht="15.75" thickBot="1" x14ac:dyDescent="0.3">
      <c r="A65" s="21">
        <v>201117</v>
      </c>
      <c r="B65" s="16" t="s">
        <v>114</v>
      </c>
      <c r="C65" s="17" t="s">
        <v>34</v>
      </c>
      <c r="D65" s="13" t="s">
        <v>96</v>
      </c>
      <c r="E65" s="18">
        <v>11.9</v>
      </c>
      <c r="F65" s="19">
        <v>11</v>
      </c>
      <c r="G65" s="19">
        <f t="shared" si="1"/>
        <v>-0.90000000000000036</v>
      </c>
      <c r="H65" s="17" t="s">
        <v>61</v>
      </c>
      <c r="I65" s="17">
        <v>3</v>
      </c>
    </row>
    <row r="66" spans="1:9" ht="15.75" thickBot="1" x14ac:dyDescent="0.3">
      <c r="A66" s="21">
        <v>201119</v>
      </c>
      <c r="B66" s="16" t="s">
        <v>114</v>
      </c>
      <c r="C66" s="17" t="s">
        <v>34</v>
      </c>
      <c r="D66" s="13" t="s">
        <v>115</v>
      </c>
      <c r="E66" s="18">
        <v>13.82</v>
      </c>
      <c r="F66" s="19">
        <v>12</v>
      </c>
      <c r="G66" s="19">
        <f t="shared" si="1"/>
        <v>-1.8200000000000003</v>
      </c>
      <c r="H66" s="17" t="s">
        <v>61</v>
      </c>
      <c r="I66" s="17">
        <v>5</v>
      </c>
    </row>
    <row r="67" spans="1:9" ht="15.75" thickBot="1" x14ac:dyDescent="0.3">
      <c r="A67" s="21">
        <v>201255</v>
      </c>
      <c r="B67" s="16" t="s">
        <v>116</v>
      </c>
      <c r="C67" s="17" t="s">
        <v>98</v>
      </c>
      <c r="D67" s="13" t="s">
        <v>117</v>
      </c>
      <c r="E67" s="18">
        <v>8.5</v>
      </c>
      <c r="F67" s="19">
        <v>9.5</v>
      </c>
      <c r="G67" s="19">
        <f t="shared" si="1"/>
        <v>1</v>
      </c>
      <c r="H67" s="17" t="s">
        <v>61</v>
      </c>
      <c r="I67" s="17">
        <v>1</v>
      </c>
    </row>
    <row r="68" spans="1:9" ht="15.75" thickBot="1" x14ac:dyDescent="0.3">
      <c r="A68" s="21">
        <v>201257</v>
      </c>
      <c r="B68" s="16" t="s">
        <v>116</v>
      </c>
      <c r="C68" s="17" t="s">
        <v>98</v>
      </c>
      <c r="D68" s="13" t="s">
        <v>118</v>
      </c>
      <c r="E68" s="18">
        <v>9.84</v>
      </c>
      <c r="F68" s="19">
        <v>11</v>
      </c>
      <c r="G68" s="19">
        <f t="shared" si="1"/>
        <v>1.1600000000000001</v>
      </c>
      <c r="H68" s="17" t="s">
        <v>61</v>
      </c>
      <c r="I68" s="17">
        <v>1</v>
      </c>
    </row>
    <row r="69" spans="1:9" ht="15.75" thickBot="1" x14ac:dyDescent="0.3">
      <c r="A69" s="21">
        <v>201258</v>
      </c>
      <c r="B69" s="16" t="s">
        <v>119</v>
      </c>
      <c r="C69" s="17" t="s">
        <v>77</v>
      </c>
      <c r="D69" s="13" t="s">
        <v>120</v>
      </c>
      <c r="E69" s="18">
        <v>8.17</v>
      </c>
      <c r="F69" s="19">
        <v>8.5</v>
      </c>
      <c r="G69" s="19">
        <f t="shared" si="1"/>
        <v>0.33000000000000007</v>
      </c>
      <c r="H69" s="17" t="s">
        <v>61</v>
      </c>
      <c r="I69" s="17">
        <v>1</v>
      </c>
    </row>
    <row r="70" spans="1:9" thickBot="1" x14ac:dyDescent="0.35">
      <c r="A70" s="22">
        <v>305915</v>
      </c>
      <c r="B70" s="16" t="s">
        <v>121</v>
      </c>
      <c r="C70" s="17" t="s">
        <v>34</v>
      </c>
      <c r="D70" s="13"/>
      <c r="E70" s="18">
        <v>10.5</v>
      </c>
      <c r="F70" s="19">
        <v>11</v>
      </c>
      <c r="G70" s="19">
        <f t="shared" ref="G70:G101" si="2">(F70-E70)</f>
        <v>0.5</v>
      </c>
      <c r="H70" s="17" t="s">
        <v>29</v>
      </c>
      <c r="I70" s="17">
        <v>1</v>
      </c>
    </row>
    <row r="71" spans="1:9" thickBot="1" x14ac:dyDescent="0.35">
      <c r="A71" s="21">
        <v>342500</v>
      </c>
      <c r="B71" s="16" t="s">
        <v>122</v>
      </c>
      <c r="C71" s="17" t="s">
        <v>77</v>
      </c>
      <c r="D71" s="13" t="s">
        <v>123</v>
      </c>
      <c r="E71" s="18">
        <v>8</v>
      </c>
      <c r="F71" s="19">
        <v>10</v>
      </c>
      <c r="G71" s="19">
        <f t="shared" si="2"/>
        <v>2</v>
      </c>
      <c r="H71" s="17" t="s">
        <v>51</v>
      </c>
      <c r="I71" s="17">
        <v>1</v>
      </c>
    </row>
    <row r="72" spans="1:9" thickBot="1" x14ac:dyDescent="0.35">
      <c r="A72" s="22">
        <v>352903</v>
      </c>
      <c r="B72" s="16" t="s">
        <v>124</v>
      </c>
      <c r="C72" s="17" t="s">
        <v>27</v>
      </c>
      <c r="D72" s="13" t="s">
        <v>125</v>
      </c>
      <c r="E72" s="18">
        <v>6.12</v>
      </c>
      <c r="F72" s="19">
        <v>7.5</v>
      </c>
      <c r="G72" s="19">
        <f t="shared" si="2"/>
        <v>1.38</v>
      </c>
      <c r="H72" s="17" t="s">
        <v>225</v>
      </c>
      <c r="I72" s="17">
        <v>1</v>
      </c>
    </row>
    <row r="73" spans="1:9" thickBot="1" x14ac:dyDescent="0.35">
      <c r="A73" s="22">
        <v>352919</v>
      </c>
      <c r="B73" s="16" t="s">
        <v>124</v>
      </c>
      <c r="C73" s="17" t="s">
        <v>77</v>
      </c>
      <c r="D73" s="13" t="s">
        <v>126</v>
      </c>
      <c r="E73" s="18">
        <v>9.42</v>
      </c>
      <c r="F73" s="19">
        <v>11</v>
      </c>
      <c r="G73" s="19">
        <f t="shared" si="2"/>
        <v>1.58</v>
      </c>
      <c r="H73" s="17" t="s">
        <v>225</v>
      </c>
      <c r="I73" s="17">
        <v>1</v>
      </c>
    </row>
    <row r="74" spans="1:9" thickBot="1" x14ac:dyDescent="0.35">
      <c r="A74" s="22">
        <v>410322</v>
      </c>
      <c r="B74" s="16" t="s">
        <v>127</v>
      </c>
      <c r="C74" s="17" t="s">
        <v>77</v>
      </c>
      <c r="D74" s="13" t="s">
        <v>128</v>
      </c>
      <c r="E74" s="18">
        <v>32.72</v>
      </c>
      <c r="F74" s="19">
        <v>33</v>
      </c>
      <c r="G74" s="19">
        <f t="shared" si="2"/>
        <v>0.28000000000000114</v>
      </c>
      <c r="H74" s="17" t="s">
        <v>29</v>
      </c>
      <c r="I74" s="17">
        <v>1</v>
      </c>
    </row>
    <row r="75" spans="1:9" thickBot="1" x14ac:dyDescent="0.35">
      <c r="A75" s="22">
        <v>410323</v>
      </c>
      <c r="B75" s="16" t="s">
        <v>127</v>
      </c>
      <c r="C75" s="17" t="s">
        <v>27</v>
      </c>
      <c r="D75" s="13" t="s">
        <v>129</v>
      </c>
      <c r="E75" s="18">
        <v>42.54</v>
      </c>
      <c r="F75" s="19">
        <v>43</v>
      </c>
      <c r="G75" s="19">
        <f t="shared" si="2"/>
        <v>0.46000000000000085</v>
      </c>
      <c r="H75" s="17" t="s">
        <v>29</v>
      </c>
      <c r="I75" s="17">
        <v>1</v>
      </c>
    </row>
    <row r="76" spans="1:9" thickBot="1" x14ac:dyDescent="0.35">
      <c r="A76" s="21">
        <v>410555</v>
      </c>
      <c r="B76" s="16" t="s">
        <v>122</v>
      </c>
      <c r="C76" s="17" t="s">
        <v>34</v>
      </c>
      <c r="D76" s="13" t="s">
        <v>69</v>
      </c>
      <c r="E76" s="18">
        <v>5.5</v>
      </c>
      <c r="F76" s="19">
        <v>7</v>
      </c>
      <c r="G76" s="19">
        <f t="shared" si="2"/>
        <v>1.5</v>
      </c>
      <c r="H76" s="17" t="s">
        <v>51</v>
      </c>
      <c r="I76" s="17">
        <v>5</v>
      </c>
    </row>
    <row r="77" spans="1:9" ht="15.75" thickBot="1" x14ac:dyDescent="0.3">
      <c r="A77" s="21">
        <v>416686</v>
      </c>
      <c r="B77" s="16" t="s">
        <v>130</v>
      </c>
      <c r="C77" s="17" t="s">
        <v>34</v>
      </c>
      <c r="D77" s="13" t="s">
        <v>48</v>
      </c>
      <c r="E77" s="18">
        <v>5.5</v>
      </c>
      <c r="F77" s="19">
        <v>6</v>
      </c>
      <c r="G77" s="19">
        <f t="shared" si="2"/>
        <v>0.5</v>
      </c>
      <c r="H77" s="17" t="s">
        <v>61</v>
      </c>
      <c r="I77" s="17">
        <v>2</v>
      </c>
    </row>
    <row r="78" spans="1:9" thickBot="1" x14ac:dyDescent="0.35">
      <c r="A78" s="22">
        <v>420913</v>
      </c>
      <c r="B78" s="16" t="s">
        <v>131</v>
      </c>
      <c r="C78" s="17" t="s">
        <v>77</v>
      </c>
      <c r="D78" s="13"/>
      <c r="E78" s="18">
        <v>6.35</v>
      </c>
      <c r="F78" s="19">
        <v>8</v>
      </c>
      <c r="G78" s="19">
        <f t="shared" si="2"/>
        <v>1.6500000000000004</v>
      </c>
      <c r="H78" s="17" t="s">
        <v>29</v>
      </c>
      <c r="I78" s="17">
        <v>2</v>
      </c>
    </row>
    <row r="79" spans="1:9" thickBot="1" x14ac:dyDescent="0.35">
      <c r="A79" s="21">
        <v>422611</v>
      </c>
      <c r="B79" s="16" t="s">
        <v>132</v>
      </c>
      <c r="C79" s="17" t="s">
        <v>34</v>
      </c>
      <c r="D79" s="13"/>
      <c r="E79" s="18">
        <v>14.58</v>
      </c>
      <c r="F79" s="19">
        <v>16</v>
      </c>
      <c r="G79" s="19">
        <f t="shared" si="2"/>
        <v>1.42</v>
      </c>
      <c r="H79" s="17" t="s">
        <v>29</v>
      </c>
      <c r="I79" s="17">
        <v>2</v>
      </c>
    </row>
    <row r="80" spans="1:9" thickBot="1" x14ac:dyDescent="0.35">
      <c r="A80" s="21">
        <v>440566</v>
      </c>
      <c r="B80" s="16" t="s">
        <v>133</v>
      </c>
      <c r="C80" s="17" t="s">
        <v>34</v>
      </c>
      <c r="D80" s="13"/>
      <c r="E80" s="18">
        <v>4.33</v>
      </c>
      <c r="F80" s="19">
        <v>4</v>
      </c>
      <c r="G80" s="19">
        <f t="shared" si="2"/>
        <v>-0.33000000000000007</v>
      </c>
      <c r="H80" s="17" t="s">
        <v>29</v>
      </c>
      <c r="I80" s="17">
        <v>2</v>
      </c>
    </row>
    <row r="81" spans="1:9" thickBot="1" x14ac:dyDescent="0.35">
      <c r="A81" s="22">
        <v>480355</v>
      </c>
      <c r="B81" s="16" t="s">
        <v>134</v>
      </c>
      <c r="C81" s="17" t="s">
        <v>135</v>
      </c>
      <c r="D81" s="13"/>
      <c r="E81" s="18">
        <v>7.5</v>
      </c>
      <c r="F81" s="19">
        <v>8</v>
      </c>
      <c r="G81" s="19">
        <f t="shared" si="2"/>
        <v>0.5</v>
      </c>
      <c r="H81" s="17" t="s">
        <v>225</v>
      </c>
      <c r="I81" s="17">
        <v>1</v>
      </c>
    </row>
    <row r="82" spans="1:9" ht="15.75" thickBot="1" x14ac:dyDescent="0.3">
      <c r="A82" s="21">
        <v>508031</v>
      </c>
      <c r="B82" s="16" t="s">
        <v>53</v>
      </c>
      <c r="C82" s="17" t="s">
        <v>54</v>
      </c>
      <c r="D82" s="13">
        <v>30</v>
      </c>
      <c r="E82" s="18">
        <v>4.93</v>
      </c>
      <c r="F82" s="19">
        <v>6</v>
      </c>
      <c r="G82" s="19">
        <f t="shared" si="2"/>
        <v>1.0700000000000003</v>
      </c>
      <c r="H82" s="17" t="s">
        <v>55</v>
      </c>
      <c r="I82" s="17">
        <v>1</v>
      </c>
    </row>
    <row r="83" spans="1:9" ht="15.75" thickBot="1" x14ac:dyDescent="0.3">
      <c r="A83" s="21">
        <v>508033</v>
      </c>
      <c r="B83" s="16" t="s">
        <v>53</v>
      </c>
      <c r="C83" s="17" t="s">
        <v>54</v>
      </c>
      <c r="D83" s="13">
        <v>40</v>
      </c>
      <c r="E83" s="18">
        <v>6</v>
      </c>
      <c r="F83" s="19">
        <v>8</v>
      </c>
      <c r="G83" s="19">
        <f t="shared" si="2"/>
        <v>2</v>
      </c>
      <c r="H83" s="17" t="s">
        <v>55</v>
      </c>
      <c r="I83" s="17">
        <v>1</v>
      </c>
    </row>
    <row r="84" spans="1:9" ht="15.75" thickBot="1" x14ac:dyDescent="0.3">
      <c r="A84" s="21">
        <v>508812</v>
      </c>
      <c r="B84" s="16" t="s">
        <v>136</v>
      </c>
      <c r="C84" s="17" t="s">
        <v>54</v>
      </c>
      <c r="D84" s="13">
        <v>35</v>
      </c>
      <c r="E84" s="18">
        <v>5.63</v>
      </c>
      <c r="F84" s="19">
        <v>7</v>
      </c>
      <c r="G84" s="19">
        <f t="shared" si="2"/>
        <v>1.37</v>
      </c>
      <c r="H84" s="17" t="s">
        <v>55</v>
      </c>
      <c r="I84" s="17">
        <v>3</v>
      </c>
    </row>
    <row r="85" spans="1:9" ht="15.75" thickBot="1" x14ac:dyDescent="0.3">
      <c r="A85" s="21">
        <v>508813</v>
      </c>
      <c r="B85" s="16" t="s">
        <v>136</v>
      </c>
      <c r="C85" s="17" t="s">
        <v>54</v>
      </c>
      <c r="D85" s="13">
        <v>40</v>
      </c>
      <c r="E85" s="18">
        <v>5.99</v>
      </c>
      <c r="F85" s="19">
        <v>7</v>
      </c>
      <c r="G85" s="19">
        <f t="shared" si="2"/>
        <v>1.0099999999999998</v>
      </c>
      <c r="H85" s="17" t="s">
        <v>55</v>
      </c>
      <c r="I85" s="17">
        <v>1</v>
      </c>
    </row>
    <row r="86" spans="1:9" ht="15.75" thickBot="1" x14ac:dyDescent="0.3">
      <c r="A86" s="21">
        <v>509803</v>
      </c>
      <c r="B86" s="16" t="s">
        <v>137</v>
      </c>
      <c r="C86" s="17" t="s">
        <v>54</v>
      </c>
      <c r="D86" s="13">
        <v>40</v>
      </c>
      <c r="E86" s="18">
        <v>12.38</v>
      </c>
      <c r="F86" s="19">
        <v>11.5</v>
      </c>
      <c r="G86" s="19">
        <f t="shared" si="2"/>
        <v>-0.88000000000000078</v>
      </c>
      <c r="H86" s="17" t="s">
        <v>55</v>
      </c>
      <c r="I86" s="17">
        <v>1</v>
      </c>
    </row>
    <row r="87" spans="1:9" ht="15.75" thickBot="1" x14ac:dyDescent="0.3">
      <c r="A87" s="21">
        <v>509811</v>
      </c>
      <c r="B87" s="16" t="s">
        <v>136</v>
      </c>
      <c r="C87" s="17" t="s">
        <v>54</v>
      </c>
      <c r="D87" s="13">
        <v>45</v>
      </c>
      <c r="E87" s="18">
        <v>6.06</v>
      </c>
      <c r="F87" s="19">
        <v>7</v>
      </c>
      <c r="G87" s="19">
        <f t="shared" si="2"/>
        <v>0.94000000000000039</v>
      </c>
      <c r="H87" s="17" t="s">
        <v>55</v>
      </c>
      <c r="I87" s="17">
        <v>2</v>
      </c>
    </row>
    <row r="88" spans="1:9" thickBot="1" x14ac:dyDescent="0.35">
      <c r="A88" s="21">
        <v>509817</v>
      </c>
      <c r="B88" s="16" t="s">
        <v>138</v>
      </c>
      <c r="C88" s="17" t="s">
        <v>139</v>
      </c>
      <c r="D88" s="13">
        <v>45</v>
      </c>
      <c r="E88" s="18">
        <v>20.78</v>
      </c>
      <c r="F88" s="19">
        <v>21</v>
      </c>
      <c r="G88" s="19">
        <f t="shared" si="2"/>
        <v>0.21999999999999886</v>
      </c>
      <c r="H88" s="17" t="s">
        <v>55</v>
      </c>
      <c r="I88" s="17">
        <v>1</v>
      </c>
    </row>
    <row r="89" spans="1:9" thickBot="1" x14ac:dyDescent="0.35">
      <c r="A89" s="21">
        <v>509818</v>
      </c>
      <c r="B89" s="16" t="s">
        <v>138</v>
      </c>
      <c r="C89" s="17" t="s">
        <v>139</v>
      </c>
      <c r="D89" s="13">
        <v>50</v>
      </c>
      <c r="E89" s="18">
        <v>22.26</v>
      </c>
      <c r="F89" s="19">
        <v>23</v>
      </c>
      <c r="G89" s="19">
        <f t="shared" si="2"/>
        <v>0.73999999999999844</v>
      </c>
      <c r="H89" s="17" t="s">
        <v>55</v>
      </c>
      <c r="I89" s="17">
        <v>1</v>
      </c>
    </row>
    <row r="90" spans="1:9" thickBot="1" x14ac:dyDescent="0.35">
      <c r="A90" s="21">
        <v>509904</v>
      </c>
      <c r="B90" s="16" t="s">
        <v>138</v>
      </c>
      <c r="C90" s="17" t="s">
        <v>54</v>
      </c>
      <c r="D90" s="13">
        <v>60</v>
      </c>
      <c r="E90" s="18">
        <v>13.61</v>
      </c>
      <c r="F90" s="19">
        <v>10</v>
      </c>
      <c r="G90" s="19">
        <f t="shared" si="2"/>
        <v>-3.6099999999999994</v>
      </c>
      <c r="H90" s="17" t="s">
        <v>55</v>
      </c>
      <c r="I90" s="17">
        <v>1</v>
      </c>
    </row>
    <row r="91" spans="1:9" ht="15.75" thickBot="1" x14ac:dyDescent="0.3">
      <c r="A91" s="21">
        <v>515065</v>
      </c>
      <c r="B91" s="16" t="s">
        <v>140</v>
      </c>
      <c r="C91" s="17" t="s">
        <v>54</v>
      </c>
      <c r="D91" s="13">
        <v>62</v>
      </c>
      <c r="E91" s="18">
        <v>6.17</v>
      </c>
      <c r="F91" s="19">
        <v>7</v>
      </c>
      <c r="G91" s="19">
        <f t="shared" si="2"/>
        <v>0.83000000000000007</v>
      </c>
      <c r="H91" s="17" t="s">
        <v>55</v>
      </c>
      <c r="I91" s="17">
        <v>1</v>
      </c>
    </row>
    <row r="92" spans="1:9" ht="15.75" thickBot="1" x14ac:dyDescent="0.3">
      <c r="A92" s="21">
        <v>515066</v>
      </c>
      <c r="B92" s="16" t="s">
        <v>140</v>
      </c>
      <c r="C92" s="17" t="s">
        <v>54</v>
      </c>
      <c r="D92" s="13">
        <v>66</v>
      </c>
      <c r="E92" s="18">
        <v>6.64</v>
      </c>
      <c r="F92" s="19">
        <v>7</v>
      </c>
      <c r="G92" s="19">
        <f t="shared" si="2"/>
        <v>0.36000000000000032</v>
      </c>
      <c r="H92" s="17" t="s">
        <v>55</v>
      </c>
      <c r="I92" s="17">
        <v>1</v>
      </c>
    </row>
    <row r="93" spans="1:9" ht="15.75" thickBot="1" x14ac:dyDescent="0.3">
      <c r="A93" s="21">
        <v>516031</v>
      </c>
      <c r="B93" s="16" t="s">
        <v>141</v>
      </c>
      <c r="C93" s="17" t="s">
        <v>54</v>
      </c>
      <c r="D93" s="13">
        <v>51</v>
      </c>
      <c r="E93" s="18">
        <v>3.78</v>
      </c>
      <c r="F93" s="19">
        <v>4</v>
      </c>
      <c r="G93" s="19">
        <f t="shared" si="2"/>
        <v>0.2200000000000002</v>
      </c>
      <c r="H93" s="17" t="s">
        <v>55</v>
      </c>
      <c r="I93" s="17">
        <v>1</v>
      </c>
    </row>
    <row r="94" spans="1:9" ht="15.75" thickBot="1" x14ac:dyDescent="0.3">
      <c r="A94" s="21">
        <v>516032</v>
      </c>
      <c r="B94" s="16" t="s">
        <v>141</v>
      </c>
      <c r="C94" s="17" t="s">
        <v>54</v>
      </c>
      <c r="D94" s="13">
        <v>59</v>
      </c>
      <c r="E94" s="18">
        <v>4.07</v>
      </c>
      <c r="F94" s="19">
        <v>4</v>
      </c>
      <c r="G94" s="19">
        <f t="shared" si="2"/>
        <v>-7.0000000000000284E-2</v>
      </c>
      <c r="H94" s="17" t="s">
        <v>55</v>
      </c>
      <c r="I94" s="17">
        <v>1</v>
      </c>
    </row>
    <row r="95" spans="1:9" ht="15.75" thickBot="1" x14ac:dyDescent="0.3">
      <c r="A95" s="21">
        <v>516037</v>
      </c>
      <c r="B95" s="16" t="s">
        <v>141</v>
      </c>
      <c r="C95" s="17" t="s">
        <v>54</v>
      </c>
      <c r="D95" s="13">
        <v>80</v>
      </c>
      <c r="E95" s="18">
        <v>6.22</v>
      </c>
      <c r="F95" s="19">
        <v>6</v>
      </c>
      <c r="G95" s="19">
        <f t="shared" si="2"/>
        <v>-0.21999999999999975</v>
      </c>
      <c r="H95" s="17" t="s">
        <v>55</v>
      </c>
      <c r="I95" s="17">
        <v>1</v>
      </c>
    </row>
    <row r="96" spans="1:9" ht="15.75" thickBot="1" x14ac:dyDescent="0.3">
      <c r="A96" s="21">
        <v>516047</v>
      </c>
      <c r="B96" s="16" t="s">
        <v>142</v>
      </c>
      <c r="C96" s="17" t="s">
        <v>54</v>
      </c>
      <c r="D96" s="13">
        <v>80</v>
      </c>
      <c r="E96" s="18">
        <v>10.4</v>
      </c>
      <c r="F96" s="19">
        <v>9</v>
      </c>
      <c r="G96" s="19">
        <f t="shared" si="2"/>
        <v>-1.4000000000000004</v>
      </c>
      <c r="H96" s="17" t="s">
        <v>55</v>
      </c>
      <c r="I96" s="17">
        <v>1</v>
      </c>
    </row>
    <row r="97" spans="1:9" ht="15.75" thickBot="1" x14ac:dyDescent="0.3">
      <c r="A97" s="21">
        <v>516194</v>
      </c>
      <c r="B97" s="16" t="s">
        <v>140</v>
      </c>
      <c r="C97" s="17" t="s">
        <v>54</v>
      </c>
      <c r="D97" s="13">
        <v>35</v>
      </c>
      <c r="E97" s="18">
        <v>5.88</v>
      </c>
      <c r="F97" s="19">
        <v>7</v>
      </c>
      <c r="G97" s="19">
        <f t="shared" si="2"/>
        <v>1.1200000000000001</v>
      </c>
      <c r="H97" s="17" t="s">
        <v>55</v>
      </c>
      <c r="I97" s="17">
        <v>2</v>
      </c>
    </row>
    <row r="98" spans="1:9" ht="15.75" thickBot="1" x14ac:dyDescent="0.3">
      <c r="A98" s="21">
        <v>516195</v>
      </c>
      <c r="B98" s="16" t="s">
        <v>140</v>
      </c>
      <c r="C98" s="17" t="s">
        <v>54</v>
      </c>
      <c r="D98" s="13">
        <v>40</v>
      </c>
      <c r="E98" s="18">
        <v>6.25</v>
      </c>
      <c r="F98" s="19">
        <v>7</v>
      </c>
      <c r="G98" s="19">
        <f t="shared" si="2"/>
        <v>0.75</v>
      </c>
      <c r="H98" s="17" t="s">
        <v>55</v>
      </c>
      <c r="I98" s="17">
        <v>1</v>
      </c>
    </row>
    <row r="99" spans="1:9" ht="15.75" thickBot="1" x14ac:dyDescent="0.3">
      <c r="A99" s="21">
        <v>516613</v>
      </c>
      <c r="B99" s="16" t="s">
        <v>142</v>
      </c>
      <c r="C99" s="17" t="s">
        <v>54</v>
      </c>
      <c r="D99" s="13">
        <v>61</v>
      </c>
      <c r="E99" s="18">
        <v>8.18</v>
      </c>
      <c r="F99" s="19">
        <v>7</v>
      </c>
      <c r="G99" s="19">
        <f t="shared" si="2"/>
        <v>-1.1799999999999997</v>
      </c>
      <c r="H99" s="17" t="s">
        <v>55</v>
      </c>
      <c r="I99" s="17">
        <v>1</v>
      </c>
    </row>
    <row r="100" spans="1:9" ht="15.75" thickBot="1" x14ac:dyDescent="0.3">
      <c r="A100" s="21">
        <v>516614</v>
      </c>
      <c r="B100" s="16" t="s">
        <v>142</v>
      </c>
      <c r="C100" s="17" t="s">
        <v>54</v>
      </c>
      <c r="D100" s="13">
        <v>65</v>
      </c>
      <c r="E100" s="18">
        <v>8.42</v>
      </c>
      <c r="F100" s="19">
        <v>8</v>
      </c>
      <c r="G100" s="19">
        <f t="shared" si="2"/>
        <v>-0.41999999999999993</v>
      </c>
      <c r="H100" s="17" t="s">
        <v>55</v>
      </c>
      <c r="I100" s="17">
        <v>1</v>
      </c>
    </row>
    <row r="101" spans="1:9" ht="15.75" thickBot="1" x14ac:dyDescent="0.3">
      <c r="A101" s="21">
        <v>516615</v>
      </c>
      <c r="B101" s="16" t="s">
        <v>142</v>
      </c>
      <c r="C101" s="17" t="s">
        <v>54</v>
      </c>
      <c r="D101" s="13">
        <v>68</v>
      </c>
      <c r="E101" s="18">
        <v>8.74</v>
      </c>
      <c r="F101" s="19">
        <v>11</v>
      </c>
      <c r="G101" s="19">
        <f t="shared" si="2"/>
        <v>2.2599999999999998</v>
      </c>
      <c r="H101" s="17" t="s">
        <v>55</v>
      </c>
      <c r="I101" s="17">
        <v>2</v>
      </c>
    </row>
    <row r="102" spans="1:9" thickBot="1" x14ac:dyDescent="0.35">
      <c r="A102" s="21">
        <v>560589</v>
      </c>
      <c r="B102" s="16" t="s">
        <v>143</v>
      </c>
      <c r="C102" s="17" t="s">
        <v>31</v>
      </c>
      <c r="D102" s="13">
        <v>47</v>
      </c>
      <c r="E102" s="18">
        <v>4.5</v>
      </c>
      <c r="F102" s="19">
        <v>5</v>
      </c>
      <c r="G102" s="19">
        <f t="shared" ref="G102:G133" si="3">(F102-E102)</f>
        <v>0.5</v>
      </c>
      <c r="H102" s="17" t="s">
        <v>55</v>
      </c>
      <c r="I102" s="17">
        <v>1</v>
      </c>
    </row>
    <row r="103" spans="1:9" thickBot="1" x14ac:dyDescent="0.35">
      <c r="A103" s="21">
        <v>560592</v>
      </c>
      <c r="B103" s="16" t="s">
        <v>56</v>
      </c>
      <c r="C103" s="17" t="s">
        <v>77</v>
      </c>
      <c r="D103" s="13">
        <v>52</v>
      </c>
      <c r="E103" s="18">
        <v>5.5</v>
      </c>
      <c r="F103" s="19">
        <v>6</v>
      </c>
      <c r="G103" s="19">
        <f t="shared" si="3"/>
        <v>0.5</v>
      </c>
      <c r="H103" s="17" t="s">
        <v>55</v>
      </c>
      <c r="I103" s="17">
        <v>1</v>
      </c>
    </row>
    <row r="104" spans="1:9" ht="15.75" thickBot="1" x14ac:dyDescent="0.3">
      <c r="A104" s="21">
        <v>561005</v>
      </c>
      <c r="B104" s="16" t="s">
        <v>144</v>
      </c>
      <c r="C104" s="17" t="s">
        <v>98</v>
      </c>
      <c r="D104" s="13" t="s">
        <v>145</v>
      </c>
      <c r="E104" s="18">
        <v>8.23</v>
      </c>
      <c r="F104" s="19">
        <v>10</v>
      </c>
      <c r="G104" s="19">
        <f t="shared" si="3"/>
        <v>1.7699999999999996</v>
      </c>
      <c r="H104" s="17" t="s">
        <v>55</v>
      </c>
      <c r="I104" s="17">
        <v>1</v>
      </c>
    </row>
    <row r="105" spans="1:9" ht="15.75" thickBot="1" x14ac:dyDescent="0.3">
      <c r="A105" s="21">
        <v>561006</v>
      </c>
      <c r="B105" s="16" t="s">
        <v>144</v>
      </c>
      <c r="C105" s="17" t="s">
        <v>98</v>
      </c>
      <c r="D105" s="13" t="s">
        <v>146</v>
      </c>
      <c r="E105" s="18">
        <v>8.6</v>
      </c>
      <c r="F105" s="19">
        <v>10</v>
      </c>
      <c r="G105" s="19">
        <f t="shared" si="3"/>
        <v>1.4000000000000004</v>
      </c>
      <c r="H105" s="17" t="s">
        <v>55</v>
      </c>
      <c r="I105" s="17">
        <v>1</v>
      </c>
    </row>
    <row r="106" spans="1:9" thickBot="1" x14ac:dyDescent="0.35">
      <c r="A106" s="21">
        <v>561127</v>
      </c>
      <c r="B106" s="16" t="s">
        <v>147</v>
      </c>
      <c r="C106" s="17" t="s">
        <v>34</v>
      </c>
      <c r="D106" s="13">
        <v>3</v>
      </c>
      <c r="E106" s="18">
        <v>14.26</v>
      </c>
      <c r="F106" s="19">
        <v>6</v>
      </c>
      <c r="G106" s="19">
        <f t="shared" si="3"/>
        <v>-8.26</v>
      </c>
      <c r="H106" s="17" t="s">
        <v>55</v>
      </c>
      <c r="I106" s="17">
        <v>1</v>
      </c>
    </row>
    <row r="107" spans="1:9" thickBot="1" x14ac:dyDescent="0.35">
      <c r="A107" s="21">
        <v>561323</v>
      </c>
      <c r="B107" s="16" t="s">
        <v>148</v>
      </c>
      <c r="C107" s="17" t="s">
        <v>98</v>
      </c>
      <c r="D107" s="13" t="s">
        <v>146</v>
      </c>
      <c r="E107" s="18">
        <v>15.12</v>
      </c>
      <c r="F107" s="19">
        <v>16.5</v>
      </c>
      <c r="G107" s="19">
        <f t="shared" si="3"/>
        <v>1.3800000000000008</v>
      </c>
      <c r="H107" s="17" t="s">
        <v>55</v>
      </c>
      <c r="I107" s="17">
        <v>1</v>
      </c>
    </row>
    <row r="108" spans="1:9" thickBot="1" x14ac:dyDescent="0.35">
      <c r="A108" s="21">
        <v>561440</v>
      </c>
      <c r="B108" s="16" t="s">
        <v>149</v>
      </c>
      <c r="C108" s="17" t="s">
        <v>34</v>
      </c>
      <c r="D108" s="13" t="s">
        <v>150</v>
      </c>
      <c r="E108" s="18">
        <v>4.88</v>
      </c>
      <c r="F108" s="19">
        <v>5.5</v>
      </c>
      <c r="G108" s="19">
        <f t="shared" si="3"/>
        <v>0.62000000000000011</v>
      </c>
      <c r="H108" s="17" t="s">
        <v>55</v>
      </c>
      <c r="I108" s="17">
        <v>1</v>
      </c>
    </row>
    <row r="109" spans="1:9" thickBot="1" x14ac:dyDescent="0.35">
      <c r="A109" s="21">
        <v>566500</v>
      </c>
      <c r="B109" s="16" t="s">
        <v>149</v>
      </c>
      <c r="C109" s="17" t="s">
        <v>77</v>
      </c>
      <c r="D109" s="13" t="s">
        <v>151</v>
      </c>
      <c r="E109" s="18">
        <v>2.16</v>
      </c>
      <c r="F109" s="19">
        <v>5</v>
      </c>
      <c r="G109" s="19">
        <f t="shared" si="3"/>
        <v>2.84</v>
      </c>
      <c r="H109" s="17" t="s">
        <v>55</v>
      </c>
      <c r="I109" s="17">
        <v>3</v>
      </c>
    </row>
    <row r="110" spans="1:9" thickBot="1" x14ac:dyDescent="0.35">
      <c r="A110" s="21">
        <v>566800</v>
      </c>
      <c r="B110" s="16" t="s">
        <v>149</v>
      </c>
      <c r="C110" s="17" t="s">
        <v>77</v>
      </c>
      <c r="D110" s="13" t="s">
        <v>152</v>
      </c>
      <c r="E110" s="18">
        <v>3.29</v>
      </c>
      <c r="F110" s="19">
        <v>4</v>
      </c>
      <c r="G110" s="19">
        <f t="shared" si="3"/>
        <v>0.71</v>
      </c>
      <c r="H110" s="17" t="s">
        <v>55</v>
      </c>
      <c r="I110" s="17">
        <v>2</v>
      </c>
    </row>
    <row r="111" spans="1:9" thickBot="1" x14ac:dyDescent="0.35">
      <c r="A111" s="21">
        <v>578301</v>
      </c>
      <c r="B111" s="16" t="s">
        <v>153</v>
      </c>
      <c r="C111" s="17" t="s">
        <v>31</v>
      </c>
      <c r="D111" s="13" t="s">
        <v>154</v>
      </c>
      <c r="E111" s="18">
        <v>5.09</v>
      </c>
      <c r="F111" s="19">
        <v>6.5</v>
      </c>
      <c r="G111" s="19">
        <f t="shared" si="3"/>
        <v>1.4100000000000001</v>
      </c>
      <c r="H111" s="17" t="s">
        <v>55</v>
      </c>
      <c r="I111" s="17">
        <v>1</v>
      </c>
    </row>
    <row r="112" spans="1:9" thickBot="1" x14ac:dyDescent="0.35">
      <c r="A112" s="21">
        <v>578304</v>
      </c>
      <c r="B112" s="16" t="s">
        <v>153</v>
      </c>
      <c r="C112" s="17" t="s">
        <v>31</v>
      </c>
      <c r="D112" s="13" t="s">
        <v>155</v>
      </c>
      <c r="E112" s="18">
        <v>5.28</v>
      </c>
      <c r="F112" s="19">
        <v>6.5</v>
      </c>
      <c r="G112" s="19">
        <f t="shared" si="3"/>
        <v>1.2199999999999998</v>
      </c>
      <c r="H112" s="17" t="s">
        <v>55</v>
      </c>
      <c r="I112" s="17">
        <v>1</v>
      </c>
    </row>
    <row r="113" spans="1:9" thickBot="1" x14ac:dyDescent="0.35">
      <c r="A113" s="21">
        <v>578314</v>
      </c>
      <c r="B113" s="16" t="s">
        <v>153</v>
      </c>
      <c r="C113" s="17" t="s">
        <v>31</v>
      </c>
      <c r="D113" s="13" t="s">
        <v>156</v>
      </c>
      <c r="E113" s="18">
        <v>7.22</v>
      </c>
      <c r="F113" s="19">
        <v>8.5</v>
      </c>
      <c r="G113" s="19">
        <f t="shared" si="3"/>
        <v>1.2800000000000002</v>
      </c>
      <c r="H113" s="17" t="s">
        <v>55</v>
      </c>
      <c r="I113" s="17">
        <v>1</v>
      </c>
    </row>
    <row r="114" spans="1:9" thickBot="1" x14ac:dyDescent="0.35">
      <c r="A114" s="21">
        <v>578320</v>
      </c>
      <c r="B114" s="16" t="s">
        <v>157</v>
      </c>
      <c r="C114" s="17" t="s">
        <v>67</v>
      </c>
      <c r="D114" s="13" t="s">
        <v>154</v>
      </c>
      <c r="E114" s="18">
        <v>6.47</v>
      </c>
      <c r="F114" s="19">
        <v>7.5</v>
      </c>
      <c r="G114" s="19">
        <f t="shared" si="3"/>
        <v>1.0300000000000002</v>
      </c>
      <c r="H114" s="17" t="s">
        <v>55</v>
      </c>
      <c r="I114" s="17">
        <v>2</v>
      </c>
    </row>
    <row r="115" spans="1:9" thickBot="1" x14ac:dyDescent="0.35">
      <c r="A115" s="21">
        <v>578321</v>
      </c>
      <c r="B115" s="16" t="s">
        <v>157</v>
      </c>
      <c r="C115" s="17" t="s">
        <v>67</v>
      </c>
      <c r="D115" s="13" t="s">
        <v>155</v>
      </c>
      <c r="E115" s="18">
        <v>6.82</v>
      </c>
      <c r="F115" s="19">
        <v>7.5</v>
      </c>
      <c r="G115" s="19">
        <f t="shared" si="3"/>
        <v>0.67999999999999972</v>
      </c>
      <c r="H115" s="17" t="s">
        <v>55</v>
      </c>
      <c r="I115" s="17">
        <v>1</v>
      </c>
    </row>
    <row r="116" spans="1:9" thickBot="1" x14ac:dyDescent="0.35">
      <c r="A116" s="21">
        <v>578322</v>
      </c>
      <c r="B116" s="16" t="s">
        <v>157</v>
      </c>
      <c r="C116" s="17" t="s">
        <v>67</v>
      </c>
      <c r="D116" s="13" t="s">
        <v>158</v>
      </c>
      <c r="E116" s="18">
        <v>7.24</v>
      </c>
      <c r="F116" s="19">
        <v>8</v>
      </c>
      <c r="G116" s="19">
        <f t="shared" si="3"/>
        <v>0.75999999999999979</v>
      </c>
      <c r="H116" s="17" t="s">
        <v>55</v>
      </c>
      <c r="I116" s="17">
        <v>1</v>
      </c>
    </row>
    <row r="117" spans="1:9" thickBot="1" x14ac:dyDescent="0.35">
      <c r="A117" s="21">
        <v>578327</v>
      </c>
      <c r="B117" s="16" t="s">
        <v>159</v>
      </c>
      <c r="C117" s="17" t="s">
        <v>67</v>
      </c>
      <c r="D117" s="13" t="s">
        <v>155</v>
      </c>
      <c r="E117" s="18">
        <v>8.1999999999999993</v>
      </c>
      <c r="F117" s="19">
        <v>9</v>
      </c>
      <c r="G117" s="19">
        <f t="shared" si="3"/>
        <v>0.80000000000000071</v>
      </c>
      <c r="H117" s="17" t="s">
        <v>55</v>
      </c>
      <c r="I117" s="17">
        <v>1</v>
      </c>
    </row>
    <row r="118" spans="1:9" thickBot="1" x14ac:dyDescent="0.35">
      <c r="A118" s="21">
        <v>578328</v>
      </c>
      <c r="B118" s="16" t="s">
        <v>159</v>
      </c>
      <c r="C118" s="17" t="s">
        <v>67</v>
      </c>
      <c r="D118" s="13" t="s">
        <v>158</v>
      </c>
      <c r="E118" s="18">
        <v>8.77</v>
      </c>
      <c r="F118" s="19">
        <v>9</v>
      </c>
      <c r="G118" s="19">
        <f t="shared" si="3"/>
        <v>0.23000000000000043</v>
      </c>
      <c r="H118" s="17" t="s">
        <v>55</v>
      </c>
      <c r="I118" s="17">
        <v>1</v>
      </c>
    </row>
    <row r="119" spans="1:9" thickBot="1" x14ac:dyDescent="0.35">
      <c r="A119" s="21">
        <v>578334</v>
      </c>
      <c r="B119" s="16" t="s">
        <v>160</v>
      </c>
      <c r="C119" s="17" t="s">
        <v>67</v>
      </c>
      <c r="D119" s="13" t="s">
        <v>161</v>
      </c>
      <c r="E119" s="18">
        <v>7.12</v>
      </c>
      <c r="F119" s="19">
        <v>7.5</v>
      </c>
      <c r="G119" s="19">
        <f t="shared" si="3"/>
        <v>0.37999999999999989</v>
      </c>
      <c r="H119" s="17" t="s">
        <v>55</v>
      </c>
      <c r="I119" s="17">
        <v>1</v>
      </c>
    </row>
    <row r="120" spans="1:9" thickBot="1" x14ac:dyDescent="0.35">
      <c r="A120" s="21">
        <v>578335</v>
      </c>
      <c r="B120" s="16" t="s">
        <v>160</v>
      </c>
      <c r="C120" s="17" t="s">
        <v>67</v>
      </c>
      <c r="D120" s="13" t="s">
        <v>158</v>
      </c>
      <c r="E120" s="18">
        <v>8.76</v>
      </c>
      <c r="F120" s="19">
        <v>8.5</v>
      </c>
      <c r="G120" s="19">
        <f t="shared" si="3"/>
        <v>-0.25999999999999979</v>
      </c>
      <c r="H120" s="17" t="s">
        <v>55</v>
      </c>
      <c r="I120" s="17">
        <v>1</v>
      </c>
    </row>
    <row r="121" spans="1:9" thickBot="1" x14ac:dyDescent="0.35">
      <c r="A121" s="21">
        <v>578336</v>
      </c>
      <c r="B121" s="16" t="s">
        <v>160</v>
      </c>
      <c r="C121" s="17" t="s">
        <v>67</v>
      </c>
      <c r="D121" s="13" t="s">
        <v>162</v>
      </c>
      <c r="E121" s="18">
        <v>9.3000000000000007</v>
      </c>
      <c r="F121" s="19">
        <v>9</v>
      </c>
      <c r="G121" s="19">
        <f t="shared" si="3"/>
        <v>-0.30000000000000071</v>
      </c>
      <c r="H121" s="17" t="s">
        <v>55</v>
      </c>
      <c r="I121" s="17">
        <v>1</v>
      </c>
    </row>
    <row r="122" spans="1:9" thickBot="1" x14ac:dyDescent="0.35">
      <c r="A122" s="21">
        <v>578337</v>
      </c>
      <c r="B122" s="16" t="s">
        <v>160</v>
      </c>
      <c r="C122" s="17" t="s">
        <v>67</v>
      </c>
      <c r="D122" s="13" t="s">
        <v>163</v>
      </c>
      <c r="E122" s="18">
        <v>9.83</v>
      </c>
      <c r="F122" s="19">
        <v>10</v>
      </c>
      <c r="G122" s="19">
        <f t="shared" si="3"/>
        <v>0.16999999999999993</v>
      </c>
      <c r="H122" s="17" t="s">
        <v>55</v>
      </c>
      <c r="I122" s="17">
        <v>1</v>
      </c>
    </row>
    <row r="123" spans="1:9" thickBot="1" x14ac:dyDescent="0.35">
      <c r="A123" s="21">
        <v>578342</v>
      </c>
      <c r="B123" s="16" t="s">
        <v>160</v>
      </c>
      <c r="C123" s="17" t="s">
        <v>42</v>
      </c>
      <c r="D123" s="13" t="s">
        <v>161</v>
      </c>
      <c r="E123" s="18">
        <v>7.12</v>
      </c>
      <c r="F123" s="19">
        <v>8.5</v>
      </c>
      <c r="G123" s="19">
        <f t="shared" si="3"/>
        <v>1.38</v>
      </c>
      <c r="H123" s="17" t="s">
        <v>55</v>
      </c>
      <c r="I123" s="17">
        <v>1</v>
      </c>
    </row>
    <row r="124" spans="1:9" thickBot="1" x14ac:dyDescent="0.35">
      <c r="A124" s="21">
        <v>578344</v>
      </c>
      <c r="B124" s="16" t="s">
        <v>160</v>
      </c>
      <c r="C124" s="17" t="s">
        <v>42</v>
      </c>
      <c r="D124" s="13" t="s">
        <v>162</v>
      </c>
      <c r="E124" s="18">
        <v>9.3000000000000007</v>
      </c>
      <c r="F124" s="19">
        <v>11</v>
      </c>
      <c r="G124" s="19">
        <f t="shared" si="3"/>
        <v>1.6999999999999993</v>
      </c>
      <c r="H124" s="17" t="s">
        <v>55</v>
      </c>
      <c r="I124" s="17">
        <v>1</v>
      </c>
    </row>
    <row r="125" spans="1:9" thickBot="1" x14ac:dyDescent="0.35">
      <c r="A125" s="21">
        <v>578348</v>
      </c>
      <c r="B125" s="16" t="s">
        <v>160</v>
      </c>
      <c r="C125" s="17" t="s">
        <v>27</v>
      </c>
      <c r="D125" s="13" t="s">
        <v>164</v>
      </c>
      <c r="E125" s="18">
        <v>6.17</v>
      </c>
      <c r="F125" s="19">
        <v>7</v>
      </c>
      <c r="G125" s="19">
        <f t="shared" si="3"/>
        <v>0.83000000000000007</v>
      </c>
      <c r="H125" s="17" t="s">
        <v>55</v>
      </c>
      <c r="I125" s="17">
        <v>1</v>
      </c>
    </row>
    <row r="126" spans="1:9" thickBot="1" x14ac:dyDescent="0.35">
      <c r="A126" s="21">
        <v>578353</v>
      </c>
      <c r="B126" s="16" t="s">
        <v>160</v>
      </c>
      <c r="C126" s="17" t="s">
        <v>27</v>
      </c>
      <c r="D126" s="13" t="s">
        <v>163</v>
      </c>
      <c r="E126" s="18">
        <v>9.83</v>
      </c>
      <c r="F126" s="19">
        <v>11</v>
      </c>
      <c r="G126" s="19">
        <f t="shared" si="3"/>
        <v>1.17</v>
      </c>
      <c r="H126" s="17" t="s">
        <v>55</v>
      </c>
      <c r="I126" s="17">
        <v>1</v>
      </c>
    </row>
    <row r="127" spans="1:9" thickBot="1" x14ac:dyDescent="0.35">
      <c r="A127" s="21">
        <v>578376</v>
      </c>
      <c r="B127" s="16" t="s">
        <v>165</v>
      </c>
      <c r="C127" s="17" t="s">
        <v>67</v>
      </c>
      <c r="D127" s="13"/>
      <c r="E127" s="18">
        <v>25.69</v>
      </c>
      <c r="F127" s="19">
        <v>26.5</v>
      </c>
      <c r="G127" s="19">
        <f t="shared" si="3"/>
        <v>0.80999999999999872</v>
      </c>
      <c r="H127" s="17" t="s">
        <v>29</v>
      </c>
      <c r="I127" s="17">
        <v>1</v>
      </c>
    </row>
    <row r="128" spans="1:9" thickBot="1" x14ac:dyDescent="0.35">
      <c r="A128" s="21">
        <v>578377</v>
      </c>
      <c r="B128" s="16" t="s">
        <v>165</v>
      </c>
      <c r="C128" s="17" t="s">
        <v>67</v>
      </c>
      <c r="D128" s="13"/>
      <c r="E128" s="18">
        <v>25.69</v>
      </c>
      <c r="F128" s="19">
        <v>26.5</v>
      </c>
      <c r="G128" s="19">
        <f t="shared" si="3"/>
        <v>0.80999999999999872</v>
      </c>
      <c r="H128" s="17" t="s">
        <v>29</v>
      </c>
      <c r="I128" s="17">
        <v>1</v>
      </c>
    </row>
    <row r="129" spans="1:9" thickBot="1" x14ac:dyDescent="0.35">
      <c r="A129" s="21">
        <v>579378</v>
      </c>
      <c r="B129" s="16" t="s">
        <v>165</v>
      </c>
      <c r="C129" s="17" t="s">
        <v>67</v>
      </c>
      <c r="D129" s="13"/>
      <c r="E129" s="18">
        <v>25.69</v>
      </c>
      <c r="F129" s="19">
        <v>25.5</v>
      </c>
      <c r="G129" s="19">
        <f t="shared" si="3"/>
        <v>-0.19000000000000128</v>
      </c>
      <c r="H129" s="17" t="s">
        <v>29</v>
      </c>
      <c r="I129" s="17">
        <v>1</v>
      </c>
    </row>
    <row r="130" spans="1:9" thickBot="1" x14ac:dyDescent="0.35">
      <c r="A130" s="21">
        <v>700320</v>
      </c>
      <c r="B130" s="16" t="s">
        <v>166</v>
      </c>
      <c r="C130" s="17" t="s">
        <v>42</v>
      </c>
      <c r="D130" s="13"/>
      <c r="E130" s="18">
        <v>3.8</v>
      </c>
      <c r="F130" s="19">
        <v>4</v>
      </c>
      <c r="G130" s="19">
        <f t="shared" si="3"/>
        <v>0.20000000000000018</v>
      </c>
      <c r="H130" s="17" t="s">
        <v>29</v>
      </c>
      <c r="I130" s="17">
        <v>4</v>
      </c>
    </row>
    <row r="131" spans="1:9" thickBot="1" x14ac:dyDescent="0.35">
      <c r="A131" s="21">
        <v>700320</v>
      </c>
      <c r="B131" s="16" t="s">
        <v>166</v>
      </c>
      <c r="C131" s="17" t="s">
        <v>31</v>
      </c>
      <c r="D131" s="13"/>
      <c r="E131" s="18">
        <v>3.8</v>
      </c>
      <c r="F131" s="19">
        <v>4</v>
      </c>
      <c r="G131" s="19">
        <f t="shared" si="3"/>
        <v>0.20000000000000018</v>
      </c>
      <c r="H131" s="17" t="s">
        <v>29</v>
      </c>
      <c r="I131" s="17">
        <v>2</v>
      </c>
    </row>
    <row r="132" spans="1:9" thickBot="1" x14ac:dyDescent="0.35">
      <c r="A132" s="21">
        <v>700321</v>
      </c>
      <c r="B132" s="16" t="s">
        <v>167</v>
      </c>
      <c r="C132" s="17" t="s">
        <v>27</v>
      </c>
      <c r="D132" s="13"/>
      <c r="E132" s="18">
        <v>5.95</v>
      </c>
      <c r="F132" s="19">
        <v>6</v>
      </c>
      <c r="G132" s="19">
        <f t="shared" si="3"/>
        <v>4.9999999999999822E-2</v>
      </c>
      <c r="H132" s="17" t="s">
        <v>29</v>
      </c>
      <c r="I132" s="17">
        <v>5</v>
      </c>
    </row>
    <row r="133" spans="1:9" thickBot="1" x14ac:dyDescent="0.35">
      <c r="A133" s="21">
        <v>700322</v>
      </c>
      <c r="B133" s="16" t="s">
        <v>168</v>
      </c>
      <c r="C133" s="17" t="s">
        <v>27</v>
      </c>
      <c r="D133" s="13"/>
      <c r="E133" s="18">
        <v>3.62</v>
      </c>
      <c r="F133" s="19">
        <v>4</v>
      </c>
      <c r="G133" s="19">
        <f t="shared" si="3"/>
        <v>0.37999999999999989</v>
      </c>
      <c r="H133" s="17" t="s">
        <v>29</v>
      </c>
      <c r="I133" s="17">
        <v>4</v>
      </c>
    </row>
    <row r="134" spans="1:9" thickBot="1" x14ac:dyDescent="0.35">
      <c r="A134" s="21">
        <v>700323</v>
      </c>
      <c r="B134" s="16" t="s">
        <v>169</v>
      </c>
      <c r="C134" s="17" t="s">
        <v>31</v>
      </c>
      <c r="D134" s="13"/>
      <c r="E134" s="18">
        <v>4.58</v>
      </c>
      <c r="F134" s="19">
        <v>4.5</v>
      </c>
      <c r="G134" s="19">
        <f t="shared" ref="G134:G165" si="4">(F134-E134)</f>
        <v>-8.0000000000000071E-2</v>
      </c>
      <c r="H134" s="17" t="s">
        <v>29</v>
      </c>
      <c r="I134" s="17">
        <v>1</v>
      </c>
    </row>
    <row r="135" spans="1:9" thickBot="1" x14ac:dyDescent="0.35">
      <c r="A135" s="21">
        <v>700326</v>
      </c>
      <c r="B135" s="16" t="s">
        <v>170</v>
      </c>
      <c r="C135" s="17" t="s">
        <v>77</v>
      </c>
      <c r="D135" s="13" t="s">
        <v>171</v>
      </c>
      <c r="E135" s="18">
        <v>8.6199999999999992</v>
      </c>
      <c r="F135" s="19">
        <v>9.5</v>
      </c>
      <c r="G135" s="19">
        <f t="shared" si="4"/>
        <v>0.88000000000000078</v>
      </c>
      <c r="H135" s="17" t="s">
        <v>29</v>
      </c>
      <c r="I135" s="17">
        <v>1</v>
      </c>
    </row>
    <row r="136" spans="1:9" thickBot="1" x14ac:dyDescent="0.35">
      <c r="A136" s="22">
        <v>700340</v>
      </c>
      <c r="B136" s="16" t="s">
        <v>172</v>
      </c>
      <c r="C136" s="17" t="s">
        <v>27</v>
      </c>
      <c r="D136" s="13"/>
      <c r="E136" s="18">
        <v>10.6</v>
      </c>
      <c r="F136" s="19">
        <v>11</v>
      </c>
      <c r="G136" s="19">
        <f t="shared" si="4"/>
        <v>0.40000000000000036</v>
      </c>
      <c r="H136" s="17" t="s">
        <v>29</v>
      </c>
      <c r="I136" s="17">
        <v>2</v>
      </c>
    </row>
    <row r="137" spans="1:9" thickBot="1" x14ac:dyDescent="0.35">
      <c r="A137" s="22">
        <v>740037</v>
      </c>
      <c r="B137" s="16" t="s">
        <v>173</v>
      </c>
      <c r="C137" s="17" t="s">
        <v>42</v>
      </c>
      <c r="D137" s="13"/>
      <c r="E137" s="18">
        <v>8.06</v>
      </c>
      <c r="F137" s="19">
        <v>9</v>
      </c>
      <c r="G137" s="19">
        <f t="shared" si="4"/>
        <v>0.9399999999999995</v>
      </c>
      <c r="H137" s="17" t="s">
        <v>225</v>
      </c>
      <c r="I137" s="17">
        <v>1</v>
      </c>
    </row>
    <row r="138" spans="1:9" thickBot="1" x14ac:dyDescent="0.35">
      <c r="A138" s="22">
        <v>740051</v>
      </c>
      <c r="B138" s="16" t="s">
        <v>174</v>
      </c>
      <c r="C138" s="17" t="s">
        <v>42</v>
      </c>
      <c r="D138" s="13"/>
      <c r="E138" s="18">
        <v>16.87</v>
      </c>
      <c r="F138" s="19">
        <v>18</v>
      </c>
      <c r="G138" s="19">
        <f t="shared" si="4"/>
        <v>1.129999999999999</v>
      </c>
      <c r="H138" s="17" t="s">
        <v>225</v>
      </c>
      <c r="I138" s="17">
        <v>1</v>
      </c>
    </row>
    <row r="139" spans="1:9" thickBot="1" x14ac:dyDescent="0.35">
      <c r="A139" s="22">
        <v>740072</v>
      </c>
      <c r="B139" s="16" t="s">
        <v>175</v>
      </c>
      <c r="C139" s="17" t="s">
        <v>42</v>
      </c>
      <c r="D139" s="13" t="s">
        <v>46</v>
      </c>
      <c r="E139" s="18">
        <v>5</v>
      </c>
      <c r="F139" s="19">
        <v>5</v>
      </c>
      <c r="G139" s="19">
        <f t="shared" si="4"/>
        <v>0</v>
      </c>
      <c r="H139" s="17" t="s">
        <v>225</v>
      </c>
      <c r="I139" s="17">
        <v>2</v>
      </c>
    </row>
    <row r="140" spans="1:9" thickBot="1" x14ac:dyDescent="0.35">
      <c r="A140" s="22">
        <v>740091</v>
      </c>
      <c r="B140" s="16" t="s">
        <v>176</v>
      </c>
      <c r="C140" s="17" t="s">
        <v>31</v>
      </c>
      <c r="D140" s="13" t="s">
        <v>46</v>
      </c>
      <c r="E140" s="18">
        <v>7.54</v>
      </c>
      <c r="F140" s="19">
        <v>8.5</v>
      </c>
      <c r="G140" s="19">
        <f t="shared" si="4"/>
        <v>0.96</v>
      </c>
      <c r="H140" s="17" t="s">
        <v>225</v>
      </c>
      <c r="I140" s="17">
        <v>1</v>
      </c>
    </row>
    <row r="141" spans="1:9" thickBot="1" x14ac:dyDescent="0.35">
      <c r="A141" s="22">
        <v>740092</v>
      </c>
      <c r="B141" s="16" t="s">
        <v>176</v>
      </c>
      <c r="C141" s="17" t="s">
        <v>31</v>
      </c>
      <c r="D141" s="13" t="s">
        <v>96</v>
      </c>
      <c r="E141" s="18">
        <v>9.7200000000000006</v>
      </c>
      <c r="F141" s="19">
        <v>10.5</v>
      </c>
      <c r="G141" s="19">
        <f t="shared" si="4"/>
        <v>0.77999999999999936</v>
      </c>
      <c r="H141" s="17" t="s">
        <v>225</v>
      </c>
      <c r="I141" s="17">
        <v>1</v>
      </c>
    </row>
    <row r="142" spans="1:9" thickBot="1" x14ac:dyDescent="0.35">
      <c r="A142" s="22">
        <v>740115</v>
      </c>
      <c r="B142" s="16" t="s">
        <v>177</v>
      </c>
      <c r="C142" s="17" t="s">
        <v>42</v>
      </c>
      <c r="D142" s="13" t="s">
        <v>178</v>
      </c>
      <c r="E142" s="18">
        <v>20.12</v>
      </c>
      <c r="F142" s="19">
        <v>21</v>
      </c>
      <c r="G142" s="19">
        <f t="shared" si="4"/>
        <v>0.87999999999999901</v>
      </c>
      <c r="H142" s="17" t="s">
        <v>225</v>
      </c>
      <c r="I142" s="17">
        <v>1</v>
      </c>
    </row>
    <row r="143" spans="1:9" thickBot="1" x14ac:dyDescent="0.35">
      <c r="A143" s="22">
        <v>750070</v>
      </c>
      <c r="B143" s="16" t="s">
        <v>179</v>
      </c>
      <c r="C143" s="17" t="s">
        <v>42</v>
      </c>
      <c r="D143" s="13" t="s">
        <v>46</v>
      </c>
      <c r="E143" s="18">
        <v>15.4</v>
      </c>
      <c r="F143" s="19">
        <v>14</v>
      </c>
      <c r="G143" s="19">
        <f t="shared" si="4"/>
        <v>-1.4000000000000004</v>
      </c>
      <c r="H143" s="17" t="s">
        <v>225</v>
      </c>
      <c r="I143" s="17">
        <v>1</v>
      </c>
    </row>
    <row r="144" spans="1:9" thickBot="1" x14ac:dyDescent="0.35">
      <c r="A144" s="22">
        <v>750300</v>
      </c>
      <c r="B144" s="16" t="s">
        <v>180</v>
      </c>
      <c r="C144" s="17" t="s">
        <v>135</v>
      </c>
      <c r="D144" s="13" t="s">
        <v>46</v>
      </c>
      <c r="E144" s="18">
        <v>9.1300000000000008</v>
      </c>
      <c r="F144" s="19">
        <v>9</v>
      </c>
      <c r="G144" s="19">
        <f t="shared" si="4"/>
        <v>-0.13000000000000078</v>
      </c>
      <c r="H144" s="17" t="s">
        <v>225</v>
      </c>
      <c r="I144" s="17">
        <v>1</v>
      </c>
    </row>
    <row r="145" spans="1:9" thickBot="1" x14ac:dyDescent="0.35">
      <c r="A145" s="22">
        <v>750309</v>
      </c>
      <c r="B145" s="16" t="s">
        <v>181</v>
      </c>
      <c r="C145" s="17" t="s">
        <v>42</v>
      </c>
      <c r="D145" s="13" t="s">
        <v>48</v>
      </c>
      <c r="E145" s="18">
        <v>8.77</v>
      </c>
      <c r="F145" s="19">
        <v>10</v>
      </c>
      <c r="G145" s="19">
        <f t="shared" si="4"/>
        <v>1.2300000000000004</v>
      </c>
      <c r="H145" s="17" t="s">
        <v>225</v>
      </c>
      <c r="I145" s="17">
        <v>1</v>
      </c>
    </row>
    <row r="146" spans="1:9" thickBot="1" x14ac:dyDescent="0.35">
      <c r="A146" s="22">
        <v>750322</v>
      </c>
      <c r="B146" s="16" t="s">
        <v>182</v>
      </c>
      <c r="C146" s="17" t="s">
        <v>135</v>
      </c>
      <c r="D146" s="13" t="s">
        <v>96</v>
      </c>
      <c r="E146" s="18">
        <v>9.67</v>
      </c>
      <c r="F146" s="19">
        <v>10.5</v>
      </c>
      <c r="G146" s="19">
        <f t="shared" si="4"/>
        <v>0.83000000000000007</v>
      </c>
      <c r="H146" s="17" t="s">
        <v>225</v>
      </c>
      <c r="I146" s="17">
        <v>3</v>
      </c>
    </row>
    <row r="147" spans="1:9" thickBot="1" x14ac:dyDescent="0.35">
      <c r="A147" s="22">
        <v>750377</v>
      </c>
      <c r="B147" s="16" t="s">
        <v>183</v>
      </c>
      <c r="C147" s="17" t="s">
        <v>27</v>
      </c>
      <c r="D147" s="13" t="s">
        <v>184</v>
      </c>
      <c r="E147" s="18">
        <v>19.920000000000002</v>
      </c>
      <c r="F147" s="19">
        <v>15</v>
      </c>
      <c r="G147" s="19">
        <f t="shared" si="4"/>
        <v>-4.9200000000000017</v>
      </c>
      <c r="H147" s="17" t="s">
        <v>225</v>
      </c>
      <c r="I147" s="17">
        <v>1</v>
      </c>
    </row>
    <row r="148" spans="1:9" ht="15.75" thickBot="1" x14ac:dyDescent="0.3">
      <c r="A148" s="22">
        <v>750514</v>
      </c>
      <c r="B148" s="16" t="s">
        <v>185</v>
      </c>
      <c r="C148" s="17" t="s">
        <v>77</v>
      </c>
      <c r="D148" s="13" t="s">
        <v>48</v>
      </c>
      <c r="E148" s="18">
        <v>15.98</v>
      </c>
      <c r="F148" s="19">
        <v>17</v>
      </c>
      <c r="G148" s="19">
        <f t="shared" si="4"/>
        <v>1.0199999999999996</v>
      </c>
      <c r="H148" s="17" t="s">
        <v>225</v>
      </c>
      <c r="I148" s="17">
        <v>1</v>
      </c>
    </row>
    <row r="149" spans="1:9" thickBot="1" x14ac:dyDescent="0.35">
      <c r="A149" s="22">
        <v>750522</v>
      </c>
      <c r="B149" s="16" t="s">
        <v>186</v>
      </c>
      <c r="C149" s="17" t="s">
        <v>77</v>
      </c>
      <c r="D149" s="13" t="s">
        <v>46</v>
      </c>
      <c r="E149" s="18">
        <v>6.37</v>
      </c>
      <c r="F149" s="19">
        <v>8</v>
      </c>
      <c r="G149" s="19">
        <f t="shared" si="4"/>
        <v>1.63</v>
      </c>
      <c r="H149" s="17" t="s">
        <v>225</v>
      </c>
      <c r="I149" s="17">
        <v>1</v>
      </c>
    </row>
    <row r="150" spans="1:9" thickBot="1" x14ac:dyDescent="0.35">
      <c r="A150" s="22">
        <v>750522</v>
      </c>
      <c r="B150" s="16" t="s">
        <v>186</v>
      </c>
      <c r="C150" s="17" t="s">
        <v>77</v>
      </c>
      <c r="D150" s="13" t="s">
        <v>48</v>
      </c>
      <c r="E150" s="18">
        <v>6.37</v>
      </c>
      <c r="F150" s="19">
        <v>6</v>
      </c>
      <c r="G150" s="19">
        <f t="shared" si="4"/>
        <v>-0.37000000000000011</v>
      </c>
      <c r="H150" s="17" t="s">
        <v>225</v>
      </c>
      <c r="I150" s="17">
        <v>1</v>
      </c>
    </row>
    <row r="151" spans="1:9" thickBot="1" x14ac:dyDescent="0.35">
      <c r="A151" s="22">
        <v>750523</v>
      </c>
      <c r="B151" s="16" t="s">
        <v>186</v>
      </c>
      <c r="C151" s="17" t="s">
        <v>77</v>
      </c>
      <c r="D151" s="13" t="s">
        <v>96</v>
      </c>
      <c r="E151" s="18">
        <v>13.2</v>
      </c>
      <c r="F151" s="19">
        <v>15</v>
      </c>
      <c r="G151" s="19">
        <f t="shared" si="4"/>
        <v>1.8000000000000007</v>
      </c>
      <c r="H151" s="17" t="s">
        <v>225</v>
      </c>
      <c r="I151" s="17">
        <v>1</v>
      </c>
    </row>
    <row r="152" spans="1:9" thickBot="1" x14ac:dyDescent="0.35">
      <c r="A152" s="22">
        <v>750566</v>
      </c>
      <c r="B152" s="16" t="s">
        <v>187</v>
      </c>
      <c r="C152" s="17" t="s">
        <v>77</v>
      </c>
      <c r="D152" s="13" t="s">
        <v>96</v>
      </c>
      <c r="E152" s="18">
        <v>20.41</v>
      </c>
      <c r="F152" s="19">
        <v>21</v>
      </c>
      <c r="G152" s="19">
        <f t="shared" si="4"/>
        <v>0.58999999999999986</v>
      </c>
      <c r="H152" s="17" t="s">
        <v>225</v>
      </c>
      <c r="I152" s="17">
        <v>1</v>
      </c>
    </row>
    <row r="153" spans="1:9" thickBot="1" x14ac:dyDescent="0.35">
      <c r="A153" s="22">
        <v>750578</v>
      </c>
      <c r="B153" s="16" t="s">
        <v>187</v>
      </c>
      <c r="C153" s="17" t="s">
        <v>77</v>
      </c>
      <c r="D153" s="13" t="s">
        <v>48</v>
      </c>
      <c r="E153" s="18">
        <v>15.47</v>
      </c>
      <c r="F153" s="19">
        <v>16</v>
      </c>
      <c r="G153" s="19">
        <f t="shared" si="4"/>
        <v>0.52999999999999936</v>
      </c>
      <c r="H153" s="17" t="s">
        <v>225</v>
      </c>
      <c r="I153" s="17">
        <v>1</v>
      </c>
    </row>
    <row r="154" spans="1:9" thickBot="1" x14ac:dyDescent="0.35">
      <c r="A154" s="22">
        <v>750590</v>
      </c>
      <c r="B154" s="16" t="s">
        <v>188</v>
      </c>
      <c r="C154" s="17" t="s">
        <v>27</v>
      </c>
      <c r="D154" s="13" t="s">
        <v>189</v>
      </c>
      <c r="E154" s="18">
        <v>6.46</v>
      </c>
      <c r="F154" s="19">
        <v>7</v>
      </c>
      <c r="G154" s="19">
        <f t="shared" si="4"/>
        <v>0.54</v>
      </c>
      <c r="H154" s="17" t="s">
        <v>225</v>
      </c>
      <c r="I154" s="17">
        <v>1</v>
      </c>
    </row>
    <row r="155" spans="1:9" thickBot="1" x14ac:dyDescent="0.35">
      <c r="A155" s="22">
        <v>750595</v>
      </c>
      <c r="B155" s="16" t="s">
        <v>190</v>
      </c>
      <c r="C155" s="17" t="s">
        <v>79</v>
      </c>
      <c r="D155" s="13" t="s">
        <v>48</v>
      </c>
      <c r="E155" s="18">
        <v>8.1</v>
      </c>
      <c r="F155" s="19">
        <v>8</v>
      </c>
      <c r="G155" s="19">
        <f t="shared" si="4"/>
        <v>-9.9999999999999645E-2</v>
      </c>
      <c r="H155" s="17" t="s">
        <v>225</v>
      </c>
      <c r="I155" s="17">
        <v>1</v>
      </c>
    </row>
    <row r="156" spans="1:9" thickBot="1" x14ac:dyDescent="0.35">
      <c r="A156" s="22">
        <v>750596</v>
      </c>
      <c r="B156" s="16" t="s">
        <v>190</v>
      </c>
      <c r="C156" s="17" t="s">
        <v>79</v>
      </c>
      <c r="D156" s="13" t="s">
        <v>46</v>
      </c>
      <c r="E156" s="18">
        <v>10.8</v>
      </c>
      <c r="F156" s="19">
        <v>11</v>
      </c>
      <c r="G156" s="19">
        <f t="shared" si="4"/>
        <v>0.19999999999999929</v>
      </c>
      <c r="H156" s="17" t="s">
        <v>225</v>
      </c>
      <c r="I156" s="17">
        <v>1</v>
      </c>
    </row>
    <row r="157" spans="1:9" thickBot="1" x14ac:dyDescent="0.35">
      <c r="A157" s="22">
        <v>750600</v>
      </c>
      <c r="B157" s="16" t="s">
        <v>191</v>
      </c>
      <c r="C157" s="17" t="s">
        <v>77</v>
      </c>
      <c r="D157" s="13" t="s">
        <v>48</v>
      </c>
      <c r="E157" s="18">
        <v>6.85</v>
      </c>
      <c r="F157" s="19">
        <v>8</v>
      </c>
      <c r="G157" s="19">
        <f t="shared" si="4"/>
        <v>1.1500000000000004</v>
      </c>
      <c r="H157" s="17" t="s">
        <v>225</v>
      </c>
      <c r="I157" s="17">
        <v>1</v>
      </c>
    </row>
    <row r="158" spans="1:9" thickBot="1" x14ac:dyDescent="0.35">
      <c r="A158" s="22">
        <v>750601</v>
      </c>
      <c r="B158" s="16" t="s">
        <v>191</v>
      </c>
      <c r="C158" s="17" t="s">
        <v>77</v>
      </c>
      <c r="D158" s="13" t="s">
        <v>46</v>
      </c>
      <c r="E158" s="18">
        <v>9.5500000000000007</v>
      </c>
      <c r="F158" s="19">
        <v>11</v>
      </c>
      <c r="G158" s="19">
        <f t="shared" si="4"/>
        <v>1.4499999999999993</v>
      </c>
      <c r="H158" s="17" t="s">
        <v>225</v>
      </c>
      <c r="I158" s="17">
        <v>2</v>
      </c>
    </row>
    <row r="159" spans="1:9" thickBot="1" x14ac:dyDescent="0.35">
      <c r="A159" s="22">
        <v>750602</v>
      </c>
      <c r="B159" s="16" t="s">
        <v>191</v>
      </c>
      <c r="C159" s="17" t="s">
        <v>77</v>
      </c>
      <c r="D159" s="13" t="s">
        <v>96</v>
      </c>
      <c r="E159" s="18">
        <v>11.35</v>
      </c>
      <c r="F159" s="19">
        <v>13</v>
      </c>
      <c r="G159" s="19">
        <f t="shared" si="4"/>
        <v>1.6500000000000004</v>
      </c>
      <c r="H159" s="17" t="s">
        <v>225</v>
      </c>
      <c r="I159" s="17">
        <v>1</v>
      </c>
    </row>
    <row r="160" spans="1:9" thickBot="1" x14ac:dyDescent="0.35">
      <c r="A160" s="22">
        <v>750603</v>
      </c>
      <c r="B160" s="16" t="s">
        <v>191</v>
      </c>
      <c r="C160" s="17" t="s">
        <v>77</v>
      </c>
      <c r="D160" s="13" t="s">
        <v>184</v>
      </c>
      <c r="E160" s="18">
        <v>17.649999999999999</v>
      </c>
      <c r="F160" s="19">
        <v>18</v>
      </c>
      <c r="G160" s="19">
        <f t="shared" si="4"/>
        <v>0.35000000000000142</v>
      </c>
      <c r="H160" s="17" t="s">
        <v>225</v>
      </c>
      <c r="I160" s="17">
        <v>1</v>
      </c>
    </row>
    <row r="161" spans="1:9" thickBot="1" x14ac:dyDescent="0.35">
      <c r="A161" s="22">
        <v>750608</v>
      </c>
      <c r="B161" s="16" t="s">
        <v>191</v>
      </c>
      <c r="C161" s="17" t="s">
        <v>77</v>
      </c>
      <c r="D161" s="13" t="s">
        <v>189</v>
      </c>
      <c r="E161" s="18">
        <v>6.3</v>
      </c>
      <c r="F161" s="19">
        <v>6</v>
      </c>
      <c r="G161" s="19">
        <f t="shared" si="4"/>
        <v>-0.29999999999999982</v>
      </c>
      <c r="H161" s="17" t="s">
        <v>225</v>
      </c>
      <c r="I161" s="17">
        <v>1</v>
      </c>
    </row>
    <row r="162" spans="1:9" thickBot="1" x14ac:dyDescent="0.35">
      <c r="A162" s="22">
        <v>750632</v>
      </c>
      <c r="B162" s="16" t="s">
        <v>192</v>
      </c>
      <c r="C162" s="17" t="s">
        <v>79</v>
      </c>
      <c r="D162" s="13" t="s">
        <v>48</v>
      </c>
      <c r="E162" s="18">
        <v>11.26</v>
      </c>
      <c r="F162" s="19">
        <v>13</v>
      </c>
      <c r="G162" s="19">
        <f t="shared" si="4"/>
        <v>1.7400000000000002</v>
      </c>
      <c r="H162" s="17" t="s">
        <v>225</v>
      </c>
      <c r="I162" s="17">
        <v>1</v>
      </c>
    </row>
    <row r="163" spans="1:9" thickBot="1" x14ac:dyDescent="0.35">
      <c r="A163" s="22">
        <v>750683</v>
      </c>
      <c r="B163" s="16" t="s">
        <v>193</v>
      </c>
      <c r="C163" s="17" t="s">
        <v>194</v>
      </c>
      <c r="D163" s="13"/>
      <c r="E163" s="18">
        <v>11.5</v>
      </c>
      <c r="F163" s="19">
        <v>13</v>
      </c>
      <c r="G163" s="19">
        <f t="shared" si="4"/>
        <v>1.5</v>
      </c>
      <c r="H163" s="17" t="s">
        <v>225</v>
      </c>
      <c r="I163" s="17">
        <v>1</v>
      </c>
    </row>
    <row r="164" spans="1:9" ht="15.75" thickBot="1" x14ac:dyDescent="0.3">
      <c r="A164" s="22">
        <v>760555</v>
      </c>
      <c r="B164" s="16" t="s">
        <v>195</v>
      </c>
      <c r="C164" s="17" t="s">
        <v>34</v>
      </c>
      <c r="D164" s="13" t="s">
        <v>96</v>
      </c>
      <c r="E164" s="18">
        <v>4.21</v>
      </c>
      <c r="F164" s="19">
        <v>4.5</v>
      </c>
      <c r="G164" s="19">
        <f t="shared" si="4"/>
        <v>0.29000000000000004</v>
      </c>
      <c r="H164" s="17" t="s">
        <v>225</v>
      </c>
      <c r="I164" s="17">
        <v>1</v>
      </c>
    </row>
    <row r="165" spans="1:9" thickBot="1" x14ac:dyDescent="0.35">
      <c r="A165" s="22">
        <v>769998</v>
      </c>
      <c r="B165" s="16" t="s">
        <v>196</v>
      </c>
      <c r="C165" s="17" t="s">
        <v>67</v>
      </c>
      <c r="D165" s="13" t="s">
        <v>197</v>
      </c>
      <c r="E165" s="18">
        <v>15.77</v>
      </c>
      <c r="F165" s="19">
        <v>13</v>
      </c>
      <c r="G165" s="19">
        <f t="shared" si="4"/>
        <v>-2.7699999999999996</v>
      </c>
      <c r="H165" s="17" t="s">
        <v>225</v>
      </c>
      <c r="I165" s="17">
        <v>1</v>
      </c>
    </row>
    <row r="166" spans="1:9" thickBot="1" x14ac:dyDescent="0.35">
      <c r="A166" s="21">
        <v>954326</v>
      </c>
      <c r="B166" s="16" t="s">
        <v>198</v>
      </c>
      <c r="C166" s="17" t="s">
        <v>27</v>
      </c>
      <c r="D166" s="13"/>
      <c r="E166" s="18">
        <v>11.42</v>
      </c>
      <c r="F166" s="19">
        <v>12</v>
      </c>
      <c r="G166" s="19">
        <f t="shared" ref="G166:G174" si="5">(F166-E166)</f>
        <v>0.58000000000000007</v>
      </c>
      <c r="H166" s="17" t="s">
        <v>29</v>
      </c>
      <c r="I166" s="17">
        <v>1</v>
      </c>
    </row>
    <row r="167" spans="1:9" thickBot="1" x14ac:dyDescent="0.35">
      <c r="A167" s="22">
        <v>22226500</v>
      </c>
      <c r="B167" s="16" t="s">
        <v>199</v>
      </c>
      <c r="C167" s="17"/>
      <c r="D167" s="13"/>
      <c r="E167" s="18">
        <v>2.58</v>
      </c>
      <c r="F167" s="19">
        <v>3</v>
      </c>
      <c r="G167" s="19">
        <f t="shared" si="5"/>
        <v>0.41999999999999993</v>
      </c>
      <c r="H167" s="17" t="s">
        <v>200</v>
      </c>
      <c r="I167" s="17">
        <v>0</v>
      </c>
    </row>
    <row r="168" spans="1:9" thickBot="1" x14ac:dyDescent="0.35">
      <c r="A168" s="22">
        <v>22236500</v>
      </c>
      <c r="B168" s="16" t="s">
        <v>201</v>
      </c>
      <c r="C168" s="17"/>
      <c r="D168" s="13"/>
      <c r="E168" s="18">
        <v>12.023999999999999</v>
      </c>
      <c r="F168" s="19">
        <v>12</v>
      </c>
      <c r="G168" s="19">
        <f t="shared" si="5"/>
        <v>-2.3999999999999133E-2</v>
      </c>
      <c r="H168" s="17" t="s">
        <v>200</v>
      </c>
      <c r="I168" s="17">
        <v>10</v>
      </c>
    </row>
    <row r="169" spans="1:9" thickBot="1" x14ac:dyDescent="0.35">
      <c r="A169" s="21">
        <v>75354822</v>
      </c>
      <c r="B169" s="16" t="s">
        <v>202</v>
      </c>
      <c r="C169" s="17" t="s">
        <v>77</v>
      </c>
      <c r="D169" s="13" t="s">
        <v>203</v>
      </c>
      <c r="E169" s="18">
        <v>13</v>
      </c>
      <c r="F169" s="19">
        <v>14</v>
      </c>
      <c r="G169" s="19">
        <f t="shared" si="5"/>
        <v>1</v>
      </c>
      <c r="H169" s="17" t="s">
        <v>51</v>
      </c>
      <c r="I169" s="17">
        <v>1</v>
      </c>
    </row>
    <row r="170" spans="1:9" thickBot="1" x14ac:dyDescent="0.35">
      <c r="A170" s="21" t="s">
        <v>204</v>
      </c>
      <c r="B170" s="16" t="s">
        <v>205</v>
      </c>
      <c r="C170" s="17" t="s">
        <v>27</v>
      </c>
      <c r="D170" s="13"/>
      <c r="E170" s="18">
        <v>13.391999999999999</v>
      </c>
      <c r="F170" s="19">
        <v>14</v>
      </c>
      <c r="G170" s="19">
        <f t="shared" si="5"/>
        <v>0.60800000000000054</v>
      </c>
      <c r="H170" s="17" t="s">
        <v>29</v>
      </c>
      <c r="I170" s="17">
        <v>1</v>
      </c>
    </row>
    <row r="171" spans="1:9" ht="15.75" thickBot="1" x14ac:dyDescent="0.3">
      <c r="A171" s="22" t="s">
        <v>206</v>
      </c>
      <c r="B171" s="16" t="s">
        <v>207</v>
      </c>
      <c r="C171" s="17" t="s">
        <v>42</v>
      </c>
      <c r="D171" s="13" t="s">
        <v>48</v>
      </c>
      <c r="E171" s="18">
        <v>4.9000000000000004</v>
      </c>
      <c r="F171" s="19">
        <v>5</v>
      </c>
      <c r="G171" s="19">
        <f t="shared" si="5"/>
        <v>9.9999999999999645E-2</v>
      </c>
      <c r="H171" s="17" t="s">
        <v>225</v>
      </c>
      <c r="I171" s="17">
        <v>3</v>
      </c>
    </row>
    <row r="172" spans="1:9" thickBot="1" x14ac:dyDescent="0.35">
      <c r="A172" s="22" t="s">
        <v>208</v>
      </c>
      <c r="B172" s="16" t="s">
        <v>209</v>
      </c>
      <c r="C172" s="17" t="s">
        <v>67</v>
      </c>
      <c r="D172" s="13" t="s">
        <v>46</v>
      </c>
      <c r="E172" s="18">
        <v>5</v>
      </c>
      <c r="F172" s="19">
        <v>6</v>
      </c>
      <c r="G172" s="19">
        <f t="shared" si="5"/>
        <v>1</v>
      </c>
      <c r="H172" s="17" t="s">
        <v>225</v>
      </c>
      <c r="I172" s="17">
        <v>1</v>
      </c>
    </row>
    <row r="173" spans="1:9" thickBot="1" x14ac:dyDescent="0.35">
      <c r="A173" s="105">
        <v>1010</v>
      </c>
      <c r="B173" s="16" t="s">
        <v>224</v>
      </c>
      <c r="C173" s="17" t="s">
        <v>31</v>
      </c>
      <c r="D173" s="13"/>
      <c r="E173" s="19">
        <v>0.3</v>
      </c>
      <c r="F173" s="19">
        <v>0.35</v>
      </c>
      <c r="G173" s="19">
        <f t="shared" si="5"/>
        <v>4.9999999999999989E-2</v>
      </c>
      <c r="H173" s="17" t="s">
        <v>225</v>
      </c>
      <c r="I173" s="14">
        <v>86</v>
      </c>
    </row>
    <row r="174" spans="1:9" ht="15.75" thickBot="1" x14ac:dyDescent="0.3">
      <c r="A174" s="106">
        <v>527305</v>
      </c>
      <c r="B174" s="107" t="s">
        <v>226</v>
      </c>
      <c r="C174" s="17" t="s">
        <v>42</v>
      </c>
      <c r="D174" s="13" t="s">
        <v>46</v>
      </c>
      <c r="E174" s="19">
        <v>9.9</v>
      </c>
      <c r="F174" s="19">
        <v>11</v>
      </c>
      <c r="G174" s="19">
        <f t="shared" si="5"/>
        <v>1.0999999999999996</v>
      </c>
      <c r="H174" s="17" t="s">
        <v>225</v>
      </c>
      <c r="I174" s="20">
        <v>2</v>
      </c>
    </row>
    <row r="300" spans="3:6" x14ac:dyDescent="0.25">
      <c r="C300"/>
      <c r="D300"/>
      <c r="E300"/>
      <c r="F300"/>
    </row>
  </sheetData>
  <mergeCells count="3">
    <mergeCell ref="D1:H1"/>
    <mergeCell ref="D2:F2"/>
    <mergeCell ref="A1:B1"/>
  </mergeCells>
  <conditionalFormatting sqref="G6:G174">
    <cfRule type="cellIs" dxfId="32" priority="3" operator="lessThan">
      <formula>0</formula>
    </cfRule>
    <cfRule type="cellIs" dxfId="31" priority="8" operator="lessThan">
      <formula>0</formula>
    </cfRule>
  </conditionalFormatting>
  <conditionalFormatting sqref="A6:H173 A174 C174:H174">
    <cfRule type="expression" dxfId="30" priority="6">
      <formula>MOD(ROW(),2)</formula>
    </cfRule>
    <cfRule type="expression" dxfId="29" priority="7">
      <formula>MOD(ROW(),2)</formula>
    </cfRule>
  </conditionalFormatting>
  <conditionalFormatting sqref="I6:I174">
    <cfRule type="expression" dxfId="28" priority="5">
      <formula>MOD(ROW(),2)</formula>
    </cfRule>
  </conditionalFormatting>
  <conditionalFormatting sqref="G165">
    <cfRule type="cellIs" dxfId="27" priority="4" operator="lessThan">
      <formula>0</formula>
    </cfRule>
  </conditionalFormatting>
  <conditionalFormatting sqref="A6:I174">
    <cfRule type="expression" dxfId="26" priority="1">
      <formula>NOT(MOD(ROW(),2))</formula>
    </cfRule>
    <cfRule type="expression" dxfId="25" priority="2">
      <formula>MOD(ROW(),2)</formula>
    </cfRule>
  </conditionalFormatting>
  <pageMargins left="0.70866141732283472" right="0.70866141732283472" top="0.74803149606299213" bottom="0.74803149606299213" header="0.31496062992125984" footer="0.31496062992125984"/>
  <pageSetup paperSize="9" scale="89" fitToHeight="4" orientation="portrait" horizontalDpi="360" verticalDpi="36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M21"/>
  <sheetViews>
    <sheetView showGridLines="0" showZeros="0" topLeftCell="C3" zoomScale="90" zoomScaleNormal="90" workbookViewId="0">
      <selection activeCell="K16" sqref="K16"/>
    </sheetView>
  </sheetViews>
  <sheetFormatPr baseColWidth="10" defaultColWidth="11.42578125" defaultRowHeight="15" x14ac:dyDescent="0.25"/>
  <cols>
    <col min="6" max="6" width="10.85546875" customWidth="1"/>
  </cols>
  <sheetData>
    <row r="1" spans="1:13" ht="15.6" x14ac:dyDescent="0.3">
      <c r="A1" s="161">
        <f ca="1">TODAY()</f>
        <v>43409</v>
      </c>
      <c r="B1" s="161"/>
      <c r="C1" s="161"/>
      <c r="F1" s="160"/>
      <c r="G1" s="160"/>
    </row>
    <row r="3" spans="1:13" ht="18" x14ac:dyDescent="0.35">
      <c r="B3" s="82"/>
    </row>
    <row r="4" spans="1:13" ht="18" x14ac:dyDescent="0.35">
      <c r="B4" s="82"/>
    </row>
    <row r="7" spans="1:13" thickBot="1" x14ac:dyDescent="0.35"/>
    <row r="8" spans="1:13" ht="18" thickBot="1" x14ac:dyDescent="0.5">
      <c r="B8" s="70"/>
      <c r="C8" s="70"/>
      <c r="D8" s="70"/>
      <c r="E8" s="70"/>
      <c r="F8" s="70"/>
      <c r="G8" s="158">
        <v>2018</v>
      </c>
      <c r="H8" s="159"/>
      <c r="I8" s="70"/>
      <c r="J8" s="70"/>
      <c r="K8" s="70"/>
      <c r="L8" s="70"/>
      <c r="M8" s="70"/>
    </row>
    <row r="9" spans="1:13" ht="15" customHeight="1" thickBot="1" x14ac:dyDescent="0.35"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</row>
    <row r="10" spans="1:13" ht="15.6" thickTop="1" thickBot="1" x14ac:dyDescent="0.35">
      <c r="A10" s="83" t="s">
        <v>18</v>
      </c>
      <c r="B10" s="84">
        <v>43101</v>
      </c>
      <c r="C10" s="84">
        <v>43132</v>
      </c>
      <c r="D10" s="84">
        <v>43160</v>
      </c>
      <c r="E10" s="84">
        <v>43191</v>
      </c>
      <c r="F10" s="84">
        <v>43221</v>
      </c>
      <c r="G10" s="84">
        <v>43252</v>
      </c>
      <c r="H10" s="84">
        <v>43282</v>
      </c>
      <c r="I10" s="84">
        <v>43313</v>
      </c>
      <c r="J10" s="84">
        <v>43344</v>
      </c>
      <c r="K10" s="84">
        <v>43374</v>
      </c>
      <c r="L10" s="84">
        <v>43405</v>
      </c>
      <c r="M10" s="84">
        <v>43435</v>
      </c>
    </row>
    <row r="11" spans="1:13" ht="60" x14ac:dyDescent="0.25">
      <c r="A11" s="85" t="s">
        <v>213</v>
      </c>
      <c r="B11" s="91">
        <f>SUMIFS('JOURNAL STOCKS'!$J$7:$J$207,'JOURNAL STOCKS'!$A$7:$A$207,"&gt;="&amp;B10,'JOURNAL STOCKS'!$A$7:$A$207,"&lt;="&amp;EOMONTH(B$10,0))</f>
        <v>0</v>
      </c>
      <c r="C11" s="91">
        <f>SUMIFS('JOURNAL STOCKS'!$J$7:$J$207,'JOURNAL STOCKS'!$A$7:$A$207,"&gt;="&amp;C10,'JOURNAL STOCKS'!$A$7:$A$207,"&lt;="&amp;EOMONTH(C$10,0))</f>
        <v>0</v>
      </c>
      <c r="D11" s="91">
        <f>SUMIFS('JOURNAL STOCKS'!$J$7:$J$207,'JOURNAL STOCKS'!$A$7:$A$207,"&gt;="&amp;D10,'JOURNAL STOCKS'!$A$7:$A$207,"&lt;="&amp;EOMONTH(D$10,0))</f>
        <v>0</v>
      </c>
      <c r="E11" s="91">
        <f>SUMIFS('JOURNAL STOCKS'!$J$7:$J$207,'JOURNAL STOCKS'!$A$7:$A$207,"&gt;="&amp;E10,'JOURNAL STOCKS'!$A$7:$A$207,"&lt;="&amp;EOMONTH(E$10,0))</f>
        <v>0</v>
      </c>
      <c r="F11" s="91">
        <f>SUMIFS('JOURNAL STOCKS'!$J$7:$J$207,'JOURNAL STOCKS'!$A$7:$A$207,"&gt;="&amp;F10,'JOURNAL STOCKS'!$A$7:$A$207,"&lt;="&amp;EOMONTH(F$10,0))</f>
        <v>0</v>
      </c>
      <c r="G11" s="91">
        <f>SUMIFS('JOURNAL STOCKS'!$J$7:$J$207,'JOURNAL STOCKS'!$A$7:$A$207,"&gt;="&amp;G10,'JOURNAL STOCKS'!$A$7:$A$207,"&lt;="&amp;EOMONTH(G$10,0))</f>
        <v>0</v>
      </c>
      <c r="H11" s="91">
        <f>SUMIFS('JOURNAL STOCKS'!$J$7:$J$207,'JOURNAL STOCKS'!$A$7:$A$207,"&gt;="&amp;H10,'JOURNAL STOCKS'!$A$7:$A$207,"&lt;="&amp;EOMONTH(H$10,0))</f>
        <v>0</v>
      </c>
      <c r="I11" s="91">
        <f>SUMIFS('JOURNAL STOCKS'!$J$7:$J$207,'JOURNAL STOCKS'!$A$7:$A$207,"&gt;="&amp;I10,'JOURNAL STOCKS'!$A$7:$A$207,"&lt;="&amp;EOMONTH(I$10,0))</f>
        <v>0</v>
      </c>
      <c r="J11" s="91">
        <f ca="1">SUMIFS('JOURNAL STOCKS'!$J$7:$J$207,'JOURNAL STOCKS'!$A$7:$A$207,"&gt;="&amp;J10,'JOURNAL STOCKS'!$A$7:$A$207,"&lt;="&amp;EOMONTH(J$10,0))</f>
        <v>109.5</v>
      </c>
      <c r="K11" s="91">
        <f ca="1">SUMIFS('JOURNAL STOCKS'!$J$7:$J$207,'JOURNAL STOCKS'!$A$7:$A$207,"&gt;="&amp;K10,'JOURNAL STOCKS'!$A$7:$A$207,"&lt;="&amp;EOMONTH(K$10,0))</f>
        <v>159</v>
      </c>
      <c r="L11" s="91">
        <f>SUMIFS('JOURNAL STOCKS'!$J$7:$J$207,'JOURNAL STOCKS'!$A$7:$A$207,"&gt;="&amp;L10,'JOURNAL STOCKS'!$A$7:$A$207,"&lt;="&amp;EOMONTH(L$10,0))</f>
        <v>0</v>
      </c>
      <c r="M11" s="92">
        <f>SUMIFS('JOURNAL STOCKS'!$J$7:$J$207,'JOURNAL STOCKS'!$A$7:$A$207,"&gt;="&amp;M10,'JOURNAL STOCKS'!$A$7:$A$207,"&lt;="&amp;EOMONTH(M$10,0))</f>
        <v>0</v>
      </c>
    </row>
    <row r="12" spans="1:13" ht="43.15" x14ac:dyDescent="0.3">
      <c r="A12" s="100" t="s">
        <v>215</v>
      </c>
      <c r="B12" s="98">
        <f>SUMIFS('JOURNAL STOCKS'!$E$7:$E$207,'JOURNAL STOCKS'!$A$7:$A$207,"&gt;="&amp;B10,'JOURNAL STOCKS'!$A$7:$A$207,"&lt;="&amp;EOMONTH(B$10,0))</f>
        <v>0</v>
      </c>
      <c r="C12" s="98">
        <f>SUMIFS('JOURNAL STOCKS'!$E$7:$E$207,'JOURNAL STOCKS'!$A$7:$A$207,"&gt;="&amp;C10,'JOURNAL STOCKS'!$A$7:$A$207,"&lt;="&amp;EOMONTH(C$10,0))</f>
        <v>0</v>
      </c>
      <c r="D12" s="98">
        <f>SUMIFS('JOURNAL STOCKS'!$E$7:$E$207,'JOURNAL STOCKS'!$A$7:$A$207,"&gt;="&amp;D10,'JOURNAL STOCKS'!$A$7:$A$207,"&lt;="&amp;EOMONTH(D$10,0))</f>
        <v>0</v>
      </c>
      <c r="E12" s="98">
        <f>SUMIFS('JOURNAL STOCKS'!$E$7:$E$207,'JOURNAL STOCKS'!$A$7:$A$207,"&gt;="&amp;E10,'JOURNAL STOCKS'!$A$7:$A$207,"&lt;="&amp;EOMONTH(E$10,0))</f>
        <v>0</v>
      </c>
      <c r="F12" s="98">
        <f>SUMIFS('JOURNAL STOCKS'!$E$7:$E$207,'JOURNAL STOCKS'!$A$7:$A$207,"&gt;="&amp;F10,'JOURNAL STOCKS'!$A$7:$A$207,"&lt;="&amp;EOMONTH(F$10,0))</f>
        <v>0</v>
      </c>
      <c r="G12" s="98">
        <f>SUMIFS('JOURNAL STOCKS'!$E$7:$E$207,'JOURNAL STOCKS'!$A$7:$A$207,"&gt;="&amp;G10,'JOURNAL STOCKS'!$A$7:$A$207,"&lt;="&amp;EOMONTH(G$10,0))</f>
        <v>0</v>
      </c>
      <c r="H12" s="98">
        <f>SUMIFS('JOURNAL STOCKS'!$E$7:$E$207,'JOURNAL STOCKS'!$A$7:$A$207,"&gt;="&amp;H10,'JOURNAL STOCKS'!$A$7:$A$207,"&lt;="&amp;EOMONTH(H$10,0))</f>
        <v>0</v>
      </c>
      <c r="I12" s="98">
        <f>SUMIFS('JOURNAL STOCKS'!$E$7:$E$207,'JOURNAL STOCKS'!$A$7:$A$207,"&gt;="&amp;I10,'JOURNAL STOCKS'!$A$7:$A$207,"&lt;="&amp;EOMONTH(I$10,0))</f>
        <v>0</v>
      </c>
      <c r="J12" s="98">
        <f>SUMIFS('JOURNAL STOCKS'!$E$7:$E$207,'JOURNAL STOCKS'!$A$7:$A$207,"&gt;="&amp;J10,'JOURNAL STOCKS'!$A$7:$A$207,"&lt;="&amp;EOMONTH(J$10,0))</f>
        <v>19</v>
      </c>
      <c r="K12" s="98">
        <f>SUMIFS('JOURNAL STOCKS'!$E$7:$E$207,'JOURNAL STOCKS'!$A$7:$A$207,"&gt;="&amp;K10,'JOURNAL STOCKS'!$A$7:$A$207,"&lt;="&amp;EOMONTH(K$10,0))</f>
        <v>20</v>
      </c>
      <c r="L12" s="98">
        <f>SUMIFS('JOURNAL STOCKS'!$E$7:$E$207,'JOURNAL STOCKS'!$A$7:$A$207,"&gt;="&amp;L10,'JOURNAL STOCKS'!$A$7:$A$207,"&lt;="&amp;EOMONTH(L$10,0))</f>
        <v>0</v>
      </c>
      <c r="M12" s="99">
        <f>SUMIFS('JOURNAL STOCKS'!$E$7:$E$207,'JOURNAL STOCKS'!$A$7:$A$207,"&gt;="&amp;M10,'JOURNAL STOCKS'!$A$7:$A$207,"&lt;="&amp;EOMONTH(M$10,0))</f>
        <v>0</v>
      </c>
    </row>
    <row r="13" spans="1:13" ht="18" thickBot="1" x14ac:dyDescent="0.35">
      <c r="A13" s="90" t="s">
        <v>223</v>
      </c>
      <c r="B13" s="101">
        <f>SUMIFS('JOURNAL STOCKS'!$K$7:$K$207,'JOURNAL STOCKS'!$A$7:$A$207,"&gt;="&amp;B10,'JOURNAL STOCKS'!$A$7:$A$207,"&lt;="&amp;EOMONTH(B$10,0))</f>
        <v>0</v>
      </c>
      <c r="C13" s="101">
        <f>SUMIFS('JOURNAL STOCKS'!$K$7:$K$207,'JOURNAL STOCKS'!$A$7:$A$207,"&gt;="&amp;C10,'JOURNAL STOCKS'!$A$7:$A$207,"&lt;="&amp;EOMONTH(C$10,0))</f>
        <v>0</v>
      </c>
      <c r="D13" s="101">
        <f>SUMIFS('JOURNAL STOCKS'!$K$7:$K$207,'JOURNAL STOCKS'!$A$7:$A$207,"&gt;="&amp;D10,'JOURNAL STOCKS'!$A$7:$A$207,"&lt;="&amp;EOMONTH(D$10,0))</f>
        <v>0</v>
      </c>
      <c r="E13" s="101">
        <f>SUMIFS('JOURNAL STOCKS'!$K$7:$K$207,'JOURNAL STOCKS'!$A$7:$A$207,"&gt;="&amp;E10,'JOURNAL STOCKS'!$A$7:$A$207,"&lt;="&amp;EOMONTH(E$10,0))</f>
        <v>0</v>
      </c>
      <c r="F13" s="101">
        <f>SUMIFS('JOURNAL STOCKS'!$K$7:$K$207,'JOURNAL STOCKS'!$A$7:$A$207,"&gt;="&amp;F10,'JOURNAL STOCKS'!$A$7:$A$207,"&lt;="&amp;EOMONTH(F$10,0))</f>
        <v>0</v>
      </c>
      <c r="G13" s="101">
        <f>SUMIFS('JOURNAL STOCKS'!$K$7:$K$207,'JOURNAL STOCKS'!$A$7:$A$207,"&gt;="&amp;G10,'JOURNAL STOCKS'!$A$7:$A$207,"&lt;="&amp;EOMONTH(G$10,0))</f>
        <v>0</v>
      </c>
      <c r="H13" s="101">
        <f>SUMIFS('JOURNAL STOCKS'!$K$7:$K$207,'JOURNAL STOCKS'!$A$7:$A$207,"&gt;="&amp;H10,'JOURNAL STOCKS'!$A$7:$A$207,"&lt;="&amp;EOMONTH(H$10,0))</f>
        <v>0</v>
      </c>
      <c r="I13" s="101">
        <f>SUMIFS('JOURNAL STOCKS'!$K$7:$K$207,'JOURNAL STOCKS'!$A$7:$A$207,"&gt;="&amp;I10,'JOURNAL STOCKS'!$A$7:$A$207,"&lt;="&amp;EOMONTH(I$10,0))</f>
        <v>0</v>
      </c>
      <c r="J13" s="101">
        <f ca="1">SUMIFS('JOURNAL STOCKS'!$K$7:$K$207,'JOURNAL STOCKS'!$A$7:$A$207,"&gt;="&amp;J10,'JOURNAL STOCKS'!$A$7:$A$207,"&lt;="&amp;EOMONTH(J$10,0))</f>
        <v>8.8960000000000026</v>
      </c>
      <c r="K13" s="101">
        <f ca="1">SUMIFS('JOURNAL STOCKS'!$K$7:$K$207,'JOURNAL STOCKS'!$A$7:$A$207,"&gt;="&amp;K10,'JOURNAL STOCKS'!$A$7:$A$207,"&lt;="&amp;EOMONTH(K$10,0))</f>
        <v>20.840000000000003</v>
      </c>
      <c r="L13" s="101">
        <f>SUMIFS('JOURNAL STOCKS'!$K$7:$K$207,'JOURNAL STOCKS'!$A$7:$A$207,"&gt;="&amp;L10,'JOURNAL STOCKS'!$A$7:$A$207,"&lt;="&amp;EOMONTH(L$10,0))</f>
        <v>0</v>
      </c>
      <c r="M13" s="103">
        <f>SUMIFS('JOURNAL STOCKS'!$K$7:$K$207,'JOURNAL STOCKS'!$A$7:$A$207,"&gt;="&amp;M10,'JOURNAL STOCKS'!$A$7:$A$207,"&lt;="&amp;EOMONTH(M$10,0))</f>
        <v>0</v>
      </c>
    </row>
    <row r="14" spans="1:13" ht="15.6" thickTop="1" thickBot="1" x14ac:dyDescent="0.35">
      <c r="B14" t="s">
        <v>212</v>
      </c>
    </row>
    <row r="15" spans="1:13" ht="18" thickBot="1" x14ac:dyDescent="0.5">
      <c r="G15" s="158">
        <v>2019</v>
      </c>
      <c r="H15" s="159"/>
    </row>
    <row r="16" spans="1:13" thickBot="1" x14ac:dyDescent="0.35"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</row>
    <row r="17" spans="1:13" ht="15.6" thickTop="1" thickBot="1" x14ac:dyDescent="0.35">
      <c r="A17" s="86" t="s">
        <v>18</v>
      </c>
      <c r="B17" s="89">
        <v>43131</v>
      </c>
      <c r="C17" s="89">
        <v>43159</v>
      </c>
      <c r="D17" s="89">
        <v>43555</v>
      </c>
      <c r="E17" s="89">
        <v>43585</v>
      </c>
      <c r="F17" s="89">
        <v>43616</v>
      </c>
      <c r="G17" s="89">
        <v>43646</v>
      </c>
      <c r="H17" s="89">
        <v>43677</v>
      </c>
      <c r="I17" s="89">
        <v>43708</v>
      </c>
      <c r="J17" s="89">
        <v>43738</v>
      </c>
      <c r="K17" s="89">
        <v>43769</v>
      </c>
      <c r="L17" s="89">
        <v>43799</v>
      </c>
      <c r="M17" s="89">
        <v>43830</v>
      </c>
    </row>
    <row r="18" spans="1:13" ht="60.75" thickTop="1" x14ac:dyDescent="0.25">
      <c r="A18" s="87" t="s">
        <v>214</v>
      </c>
      <c r="B18" s="91">
        <f>SUMIFS('JOURNAL STOCKS'!$J$7:$J$207,'JOURNAL STOCKS'!$A$7:$A$207,"&gt;="&amp;B17,'JOURNAL STOCKS'!$A$7:$A$207,"&lt;="&amp;EOMONTH(B$10,0))</f>
        <v>0</v>
      </c>
      <c r="C18" s="91">
        <f>SUMIFS('JOURNAL STOCKS'!$J$7:$J$207,'JOURNAL STOCKS'!$A$7:$A$207,"&gt;="&amp;C17,'JOURNAL STOCKS'!$A$7:$A$207,"&lt;="&amp;EOMONTH(C$10,0))</f>
        <v>0</v>
      </c>
      <c r="D18" s="91">
        <f>SUMIFS('JOURNAL STOCKS'!$J$7:$J$207,'JOURNAL STOCKS'!$A$7:$A$207,"&gt;="&amp;D17,'JOURNAL STOCKS'!$A$7:$A$207,"&lt;="&amp;EOMONTH(D$10,0))</f>
        <v>0</v>
      </c>
      <c r="E18" s="91">
        <f>SUMIFS('JOURNAL STOCKS'!$J$7:$J$207,'JOURNAL STOCKS'!$A$7:$A$207,"&gt;="&amp;E17,'JOURNAL STOCKS'!$A$7:$A$207,"&lt;="&amp;EOMONTH(E$10,0))</f>
        <v>0</v>
      </c>
      <c r="F18" s="91">
        <f>SUMIFS('JOURNAL STOCKS'!$J$7:$J$207,'JOURNAL STOCKS'!$A$7:$A$207,"&gt;="&amp;F17,'JOURNAL STOCKS'!$A$7:$A$207,"&lt;="&amp;EOMONTH(F$10,0))</f>
        <v>0</v>
      </c>
      <c r="G18" s="91">
        <f>SUMIFS('JOURNAL STOCKS'!$J$7:$J$207,'JOURNAL STOCKS'!$A$7:$A$207,"&gt;="&amp;G17,'JOURNAL STOCKS'!$A$7:$A$207,"&lt;="&amp;EOMONTH(G$10,0))</f>
        <v>0</v>
      </c>
      <c r="H18" s="91">
        <f>SUMIFS('JOURNAL STOCKS'!$J$7:$J$207,'JOURNAL STOCKS'!$A$7:$A$207,"&gt;="&amp;H17,'JOURNAL STOCKS'!$A$7:$A$207,"&lt;="&amp;EOMONTH(H$10,0))</f>
        <v>0</v>
      </c>
      <c r="I18" s="91">
        <f>SUMIFS('JOURNAL STOCKS'!$J$7:$J$207,'JOURNAL STOCKS'!$A$7:$A$207,"&gt;="&amp;I17,'JOURNAL STOCKS'!$A$7:$A$207,"&lt;="&amp;EOMONTH(I$10,0))</f>
        <v>0</v>
      </c>
      <c r="J18" s="91">
        <f>SUMIFS('JOURNAL STOCKS'!$J$7:$J$207,'JOURNAL STOCKS'!$A$7:$A$207,"&gt;="&amp;J17,'JOURNAL STOCKS'!$A$7:$A$207,"&lt;="&amp;EOMONTH(J$10,0))</f>
        <v>0</v>
      </c>
      <c r="K18" s="91">
        <f>SUMIFS('JOURNAL STOCKS'!$J$7:$J$207,'JOURNAL STOCKS'!$A$7:$A$207,"&gt;="&amp;K17,'JOURNAL STOCKS'!$A$7:$A$207,"&lt;="&amp;EOMONTH(K$10,0))</f>
        <v>0</v>
      </c>
      <c r="L18" s="91">
        <f>SUMIFS('JOURNAL STOCKS'!$J$7:$J$207,'JOURNAL STOCKS'!$A$7:$A$207,"&gt;="&amp;L17,'JOURNAL STOCKS'!$A$7:$A$207,"&lt;="&amp;EOMONTH(L$10,0))</f>
        <v>0</v>
      </c>
      <c r="M18" s="92">
        <f>SUMIFS('JOURNAL STOCKS'!$J$7:$J$207,'JOURNAL STOCKS'!$A$7:$A$207,"&gt;="&amp;M17,'JOURNAL STOCKS'!$A$7:$A$207,"&lt;="&amp;EOMONTH(M$10,0))</f>
        <v>0</v>
      </c>
    </row>
    <row r="19" spans="1:13" ht="43.15" x14ac:dyDescent="0.3">
      <c r="A19" s="102" t="s">
        <v>215</v>
      </c>
      <c r="B19" s="98">
        <f>SUMIFS('JOURNAL STOCKS'!$E$7:$E$207,'JOURNAL STOCKS'!$A$7:$A$207,"&gt;="&amp;B17,'JOURNAL STOCKS'!$A$7:$A$207,"&lt;="&amp;EOMONTH(B$10,0))</f>
        <v>0</v>
      </c>
      <c r="C19" s="98">
        <f>SUMIFS('JOURNAL STOCKS'!$E$7:$E$207,'JOURNAL STOCKS'!$A$7:$A$207,"&gt;="&amp;C17,'JOURNAL STOCKS'!$A$7:$A$207,"&lt;="&amp;EOMONTH(C$10,0))</f>
        <v>0</v>
      </c>
      <c r="D19" s="98">
        <f>SUMIFS('JOURNAL STOCKS'!$E$7:$E$207,'JOURNAL STOCKS'!$A$7:$A$207,"&gt;="&amp;D17,'JOURNAL STOCKS'!$A$7:$A$207,"&lt;="&amp;EOMONTH(D$10,0))</f>
        <v>0</v>
      </c>
      <c r="E19" s="98">
        <f>SUMIFS('JOURNAL STOCKS'!$E$7:$E$207,'JOURNAL STOCKS'!$A$7:$A$207,"&gt;="&amp;E17,'JOURNAL STOCKS'!$A$7:$A$207,"&lt;="&amp;EOMONTH(E$10,0))</f>
        <v>0</v>
      </c>
      <c r="F19" s="98">
        <f>SUMIFS('JOURNAL STOCKS'!$E$7:$E$207,'JOURNAL STOCKS'!$A$7:$A$207,"&gt;="&amp;F17,'JOURNAL STOCKS'!$A$7:$A$207,"&lt;="&amp;EOMONTH(F$10,0))</f>
        <v>0</v>
      </c>
      <c r="G19" s="98">
        <f>SUMIFS('JOURNAL STOCKS'!$E$7:$E$207,'JOURNAL STOCKS'!$A$7:$A$207,"&gt;="&amp;G17,'JOURNAL STOCKS'!$A$7:$A$207,"&lt;="&amp;EOMONTH(G$10,0))</f>
        <v>0</v>
      </c>
      <c r="H19" s="98">
        <f>SUMIFS('JOURNAL STOCKS'!$E$7:$E$207,'JOURNAL STOCKS'!$A$7:$A$207,"&gt;="&amp;H17,'JOURNAL STOCKS'!$A$7:$A$207,"&lt;="&amp;EOMONTH(H$10,0))</f>
        <v>0</v>
      </c>
      <c r="I19" s="98">
        <f>SUMIFS('JOURNAL STOCKS'!$E$7:$E$207,'JOURNAL STOCKS'!$A$7:$A$207,"&gt;="&amp;I17,'JOURNAL STOCKS'!$A$7:$A$207,"&lt;="&amp;EOMONTH(I$10,0))</f>
        <v>0</v>
      </c>
      <c r="J19" s="98">
        <f>SUMIFS('JOURNAL STOCKS'!$E$7:$E$207,'JOURNAL STOCKS'!$A$7:$A$207,"&gt;="&amp;J17,'JOURNAL STOCKS'!$A$7:$A$207,"&lt;="&amp;EOMONTH(J$10,0))</f>
        <v>0</v>
      </c>
      <c r="K19" s="98">
        <f>SUMIFS('JOURNAL STOCKS'!$E$7:$E$207,'JOURNAL STOCKS'!$A$7:$A$207,"&gt;="&amp;K17,'JOURNAL STOCKS'!$A$7:$A$207,"&lt;="&amp;EOMONTH(K$10,0))</f>
        <v>0</v>
      </c>
      <c r="L19" s="98">
        <f>SUMIFS('JOURNAL STOCKS'!$E$7:$E$207,'JOURNAL STOCKS'!$A$7:$A$207,"&gt;="&amp;L17,'JOURNAL STOCKS'!$A$7:$A$207,"&lt;="&amp;EOMONTH(L$10,0))</f>
        <v>0</v>
      </c>
      <c r="M19" s="99">
        <f>SUMIFS('JOURNAL STOCKS'!$E$7:$E$207,'JOURNAL STOCKS'!$A$7:$A$207,"&gt;="&amp;M17,'JOURNAL STOCKS'!$A$7:$A$207,"&lt;="&amp;EOMONTH(M$10,0))</f>
        <v>0</v>
      </c>
    </row>
    <row r="20" spans="1:13" ht="43.9" thickBot="1" x14ac:dyDescent="0.35">
      <c r="A20" s="88" t="s">
        <v>215</v>
      </c>
      <c r="B20" s="72">
        <f>SUMIFS('JOURNAL STOCKS'!$K$7:$K$207,'JOURNAL STOCKS'!$A$7:$A$207,"&gt;="&amp;B17,'JOURNAL STOCKS'!$A$7:$A$207,"&lt;="&amp;EOMONTH(B$10,0))</f>
        <v>0</v>
      </c>
      <c r="C20" s="72">
        <f>SUMIFS('JOURNAL STOCKS'!$K$7:$K$207,'JOURNAL STOCKS'!$A$7:$A$207,"&gt;="&amp;C17,'JOURNAL STOCKS'!$A$7:$A$207,"&lt;="&amp;EOMONTH(C$10,0))</f>
        <v>0</v>
      </c>
      <c r="D20" s="72">
        <f>SUMIFS('JOURNAL STOCKS'!$K$7:$K$207,'JOURNAL STOCKS'!$A$7:$A$207,"&gt;="&amp;D17,'JOURNAL STOCKS'!$A$7:$A$207,"&lt;="&amp;EOMONTH(D$10,0))</f>
        <v>0</v>
      </c>
      <c r="E20" s="72">
        <f>SUMIFS('JOURNAL STOCKS'!$K$7:$K$207,'JOURNAL STOCKS'!$A$7:$A$207,"&gt;="&amp;E17,'JOURNAL STOCKS'!$A$7:$A$207,"&lt;="&amp;EOMONTH(E$10,0))</f>
        <v>0</v>
      </c>
      <c r="F20" s="72">
        <f>SUMIFS('JOURNAL STOCKS'!$K$7:$K$207,'JOURNAL STOCKS'!$A$7:$A$207,"&gt;="&amp;F17,'JOURNAL STOCKS'!$A$7:$A$207,"&lt;="&amp;EOMONTH(F$10,0))</f>
        <v>0</v>
      </c>
      <c r="G20" s="72">
        <f>SUMIFS('JOURNAL STOCKS'!$K$7:$K$207,'JOURNAL STOCKS'!$A$7:$A$207,"&gt;="&amp;G17,'JOURNAL STOCKS'!$A$7:$A$207,"&lt;="&amp;EOMONTH(G$10,0))</f>
        <v>0</v>
      </c>
      <c r="H20" s="72">
        <f>SUMIFS('JOURNAL STOCKS'!$K$7:$K$207,'JOURNAL STOCKS'!$A$7:$A$207,"&gt;="&amp;H17,'JOURNAL STOCKS'!$A$7:$A$207,"&lt;="&amp;EOMONTH(H$10,0))</f>
        <v>0</v>
      </c>
      <c r="I20" s="72">
        <f>SUMIFS('JOURNAL STOCKS'!$K$7:$K$207,'JOURNAL STOCKS'!$A$7:$A$207,"&gt;="&amp;I17,'JOURNAL STOCKS'!$A$7:$A$207,"&lt;="&amp;EOMONTH(I$10,0))</f>
        <v>0</v>
      </c>
      <c r="J20" s="72">
        <f>SUMIFS('JOURNAL STOCKS'!$K$7:$K$207,'JOURNAL STOCKS'!$A$7:$A$207,"&gt;="&amp;J17,'JOURNAL STOCKS'!$A$7:$A$207,"&lt;="&amp;EOMONTH(J$10,0))</f>
        <v>0</v>
      </c>
      <c r="K20" s="72">
        <f>SUMIFS('JOURNAL STOCKS'!$K$7:$K$207,'JOURNAL STOCKS'!$A$7:$A$207,"&gt;="&amp;K17,'JOURNAL STOCKS'!$A$7:$A$207,"&lt;="&amp;EOMONTH(K$10,0))</f>
        <v>0</v>
      </c>
      <c r="L20" s="72">
        <f>SUMIFS('JOURNAL STOCKS'!$K$7:$K$207,'JOURNAL STOCKS'!$A$7:$A$207,"&gt;="&amp;L17,'JOURNAL STOCKS'!$A$7:$A$207,"&lt;="&amp;EOMONTH(L$10,0))</f>
        <v>0</v>
      </c>
      <c r="M20" s="73">
        <f>SUMIFS('JOURNAL STOCKS'!$K$7:$K$207,'JOURNAL STOCKS'!$A$7:$A$207,"&gt;="&amp;M17,'JOURNAL STOCKS'!$A$7:$A$207,"&lt;="&amp;EOMONTH(M$10,0))</f>
        <v>0</v>
      </c>
    </row>
    <row r="21" spans="1:13" ht="15.75" thickTop="1" x14ac:dyDescent="0.25"/>
  </sheetData>
  <mergeCells count="4">
    <mergeCell ref="G15:H15"/>
    <mergeCell ref="G8:H8"/>
    <mergeCell ref="F1:G1"/>
    <mergeCell ref="A1:C1"/>
  </mergeCells>
  <pageMargins left="0.7" right="0.7" top="0.75" bottom="0.75" header="0.3" footer="0.3"/>
  <pageSetup paperSize="9" scale="89" orientation="landscape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tabColor theme="3" tint="0.79998168889431442"/>
  </sheetPr>
  <dimension ref="A1:D175"/>
  <sheetViews>
    <sheetView showGridLines="0" zoomScale="90" zoomScaleNormal="90" workbookViewId="0">
      <selection activeCell="E9" sqref="E9"/>
    </sheetView>
  </sheetViews>
  <sheetFormatPr baseColWidth="10" defaultColWidth="11.42578125" defaultRowHeight="15" x14ac:dyDescent="0.25"/>
  <cols>
    <col min="2" max="2" width="38.140625" bestFit="1" customWidth="1"/>
    <col min="3" max="3" width="16.42578125" bestFit="1" customWidth="1"/>
    <col min="4" max="4" width="16" customWidth="1"/>
    <col min="5" max="5" width="27.28515625" customWidth="1"/>
    <col min="9" max="9" width="13.7109375" customWidth="1"/>
  </cols>
  <sheetData>
    <row r="1" spans="1:4" ht="21" x14ac:dyDescent="0.4">
      <c r="A1" s="156">
        <f ca="1">TODAY()</f>
        <v>43409</v>
      </c>
      <c r="B1" s="156"/>
      <c r="C1" s="68"/>
    </row>
    <row r="5" spans="1:4" thickBot="1" x14ac:dyDescent="0.35"/>
    <row r="6" spans="1:4" ht="38.25" thickBot="1" x14ac:dyDescent="0.3">
      <c r="A6" s="58" t="s">
        <v>9</v>
      </c>
      <c r="B6" s="58" t="s">
        <v>10</v>
      </c>
      <c r="C6" s="59" t="s">
        <v>210</v>
      </c>
      <c r="D6" s="59" t="s">
        <v>211</v>
      </c>
    </row>
    <row r="7" spans="1:4" ht="16.149999999999999" thickBot="1" x14ac:dyDescent="0.35">
      <c r="A7" s="62" t="str">
        <f>'BASE PRODUITS'!A6</f>
        <v>0267</v>
      </c>
      <c r="B7" s="61" t="str">
        <f>IF(ISBLANK('BASE PRODUITS'!B6),"",'BASE PRODUITS'!B6)</f>
        <v>Gourde</v>
      </c>
      <c r="C7" s="60">
        <f ca="1">SUM('ETAT DES STOCKS'!G6)</f>
        <v>1</v>
      </c>
      <c r="D7" s="149"/>
    </row>
    <row r="8" spans="1:4" ht="16.149999999999999" thickBot="1" x14ac:dyDescent="0.35">
      <c r="A8" s="62" t="str">
        <f>'BASE PRODUITS'!A7</f>
        <v>0269</v>
      </c>
      <c r="B8" s="61" t="str">
        <f>IF(ISBLANK('BASE PRODUITS'!B7),"",'BASE PRODUITS'!B7)</f>
        <v>Gourde</v>
      </c>
      <c r="C8" s="60">
        <f ca="1">SUM('ETAT DES STOCKS'!G7)</f>
        <v>1</v>
      </c>
      <c r="D8" s="64"/>
    </row>
    <row r="9" spans="1:4" ht="16.149999999999999" thickBot="1" x14ac:dyDescent="0.35">
      <c r="A9" s="62" t="str">
        <f>'BASE PRODUITS'!A8</f>
        <v>0271</v>
      </c>
      <c r="B9" s="61" t="str">
        <f>IF(ISBLANK('BASE PRODUITS'!B8),"",'BASE PRODUITS'!B8)</f>
        <v>Gourde</v>
      </c>
      <c r="C9" s="60">
        <f ca="1">SUM('ETAT DES STOCKS'!G8)</f>
        <v>1</v>
      </c>
      <c r="D9" s="64"/>
    </row>
    <row r="10" spans="1:4" ht="16.149999999999999" thickBot="1" x14ac:dyDescent="0.35">
      <c r="A10" s="62">
        <f>'BASE PRODUITS'!A9</f>
        <v>1234</v>
      </c>
      <c r="B10" s="61" t="str">
        <f>IF(ISBLANK('BASE PRODUITS'!B9),"",'BASE PRODUITS'!B9)</f>
        <v>Distributeur Lampe</v>
      </c>
      <c r="C10" s="60">
        <f ca="1">SUM('ETAT DES STOCKS'!G9)</f>
        <v>20</v>
      </c>
      <c r="D10" s="64"/>
    </row>
    <row r="11" spans="1:4" ht="16.149999999999999" thickBot="1" x14ac:dyDescent="0.35">
      <c r="A11" s="62">
        <f>'BASE PRODUITS'!A10</f>
        <v>2001</v>
      </c>
      <c r="B11" s="61" t="str">
        <f>IF(ISBLANK('BASE PRODUITS'!B10),"",'BASE PRODUITS'!B10)</f>
        <v>Peigne Vivog</v>
      </c>
      <c r="C11" s="60">
        <f ca="1">SUM('ETAT DES STOCKS'!G10)</f>
        <v>3</v>
      </c>
      <c r="D11" s="64"/>
    </row>
    <row r="12" spans="1:4" ht="16.149999999999999" thickBot="1" x14ac:dyDescent="0.35">
      <c r="A12" s="62">
        <f>'BASE PRODUITS'!A11</f>
        <v>2300</v>
      </c>
      <c r="B12" s="61" t="str">
        <f>IF(ISBLANK('BASE PRODUITS'!B11),"",'BASE PRODUITS'!B11)</f>
        <v>Déméloir Vivog</v>
      </c>
      <c r="C12" s="60">
        <f ca="1">SUM('ETAT DES STOCKS'!G11)</f>
        <v>3</v>
      </c>
      <c r="D12" s="64"/>
    </row>
    <row r="13" spans="1:4" ht="16.149999999999999" thickBot="1" x14ac:dyDescent="0.35">
      <c r="A13" s="62">
        <f>'BASE PRODUITS'!A12</f>
        <v>2301</v>
      </c>
      <c r="B13" s="61" t="str">
        <f>IF(ISBLANK('BASE PRODUITS'!B12),"",'BASE PRODUITS'!B12)</f>
        <v>Déméloir Double Vivog</v>
      </c>
      <c r="C13" s="60">
        <f ca="1">SUM('ETAT DES STOCKS'!G12)</f>
        <v>1</v>
      </c>
      <c r="D13" s="64"/>
    </row>
    <row r="14" spans="1:4" ht="16.149999999999999" thickBot="1" x14ac:dyDescent="0.35">
      <c r="A14" s="62">
        <f>'BASE PRODUITS'!A13</f>
        <v>2331</v>
      </c>
      <c r="B14" s="61" t="str">
        <f>IF(ISBLANK('BASE PRODUITS'!B13),"",'BASE PRODUITS'!B13)</f>
        <v>Trixie Distributeur</v>
      </c>
      <c r="C14" s="60">
        <f ca="1">SUM('ETAT DES STOCKS'!G13)</f>
        <v>1</v>
      </c>
      <c r="D14" s="64"/>
    </row>
    <row r="15" spans="1:4" ht="16.149999999999999" thickBot="1" x14ac:dyDescent="0.35">
      <c r="A15" s="62">
        <f>'BASE PRODUITS'!A14</f>
        <v>2345</v>
      </c>
      <c r="B15" s="61" t="str">
        <f>IF(ISBLANK('BASE PRODUITS'!B14),"",'BASE PRODUITS'!B14)</f>
        <v>Rouleaux de Sacs</v>
      </c>
      <c r="C15" s="60">
        <f ca="1">SUM('ETAT DES STOCKS'!G14)</f>
        <v>44</v>
      </c>
      <c r="D15" s="64"/>
    </row>
    <row r="16" spans="1:4" ht="16.149999999999999" thickBot="1" x14ac:dyDescent="0.35">
      <c r="A16" s="62">
        <f>'BASE PRODUITS'!A15</f>
        <v>2718</v>
      </c>
      <c r="B16" s="61" t="str">
        <f>IF(ISBLANK('BASE PRODUITS'!B15),"",'BASE PRODUITS'!B15)</f>
        <v>Peigne Sous Poil Zoofari</v>
      </c>
      <c r="C16" s="60">
        <f ca="1">SUM('ETAT DES STOCKS'!G15)</f>
        <v>3</v>
      </c>
      <c r="D16" s="64"/>
    </row>
    <row r="17" spans="1:4" ht="16.149999999999999" thickBot="1" x14ac:dyDescent="0.35">
      <c r="A17" s="62">
        <f>'BASE PRODUITS'!A16</f>
        <v>3273</v>
      </c>
      <c r="B17" s="61" t="str">
        <f>IF(ISBLANK('BASE PRODUITS'!B16),"",'BASE PRODUITS'!B16)</f>
        <v>Trixie Spielzeug</v>
      </c>
      <c r="C17" s="60">
        <f ca="1">SUM('ETAT DES STOCKS'!G16)</f>
        <v>1</v>
      </c>
      <c r="D17" s="64"/>
    </row>
    <row r="18" spans="1:4" ht="16.149999999999999" thickBot="1" x14ac:dyDescent="0.35">
      <c r="A18" s="62">
        <f>'BASE PRODUITS'!A17</f>
        <v>3428</v>
      </c>
      <c r="B18" s="61" t="str">
        <f>IF(ISBLANK('BASE PRODUITS'!B17),"",'BASE PRODUITS'!B17)</f>
        <v>Trixie Vinyl Spielzeug</v>
      </c>
      <c r="C18" s="60">
        <f ca="1">SUM('ETAT DES STOCKS'!G17)</f>
        <v>2</v>
      </c>
      <c r="D18" s="64"/>
    </row>
    <row r="19" spans="1:4" ht="16.149999999999999" thickBot="1" x14ac:dyDescent="0.35">
      <c r="A19" s="62">
        <f>'BASE PRODUITS'!A18</f>
        <v>3456</v>
      </c>
      <c r="B19" s="61" t="str">
        <f>IF(ISBLANK('BASE PRODUITS'!B18),"",'BASE PRODUITS'!B18)</f>
        <v>Longe</v>
      </c>
      <c r="C19" s="60">
        <f ca="1">SUM('ETAT DES STOCKS'!G18)</f>
        <v>1</v>
      </c>
      <c r="D19" s="64"/>
    </row>
    <row r="20" spans="1:4" ht="16.149999999999999" thickBot="1" x14ac:dyDescent="0.35">
      <c r="A20" s="62">
        <f>'BASE PRODUITS'!A19</f>
        <v>4567</v>
      </c>
      <c r="B20" s="61" t="str">
        <f>IF(ISBLANK('BASE PRODUITS'!B19),"",'BASE PRODUITS'!B19)</f>
        <v>Target Tapette</v>
      </c>
      <c r="C20" s="60">
        <f ca="1">SUM('ETAT DES STOCKS'!G19)</f>
        <v>1</v>
      </c>
      <c r="D20" s="64"/>
    </row>
    <row r="21" spans="1:4" ht="16.149999999999999" thickBot="1" x14ac:dyDescent="0.35">
      <c r="A21" s="62">
        <f>'BASE PRODUITS'!A20</f>
        <v>5678</v>
      </c>
      <c r="B21" s="61" t="str">
        <f>IF(ISBLANK('BASE PRODUITS'!B20),"",'BASE PRODUITS'!B20)</f>
        <v xml:space="preserve">Colier Etrangleur Fine Maille Acier Chromé </v>
      </c>
      <c r="C21" s="60">
        <f ca="1">SUM('ETAT DES STOCKS'!G20)</f>
        <v>1</v>
      </c>
      <c r="D21" s="64"/>
    </row>
    <row r="22" spans="1:4" ht="16.149999999999999" thickBot="1" x14ac:dyDescent="0.35">
      <c r="A22" s="62">
        <f>'BASE PRODUITS'!A21</f>
        <v>6789</v>
      </c>
      <c r="B22" s="61" t="str">
        <f>IF(ISBLANK('BASE PRODUITS'!B21),"",'BASE PRODUITS'!B21)</f>
        <v xml:space="preserve">Semi Nylon </v>
      </c>
      <c r="C22" s="60">
        <f ca="1">SUM('ETAT DES STOCKS'!G21)</f>
        <v>1</v>
      </c>
      <c r="D22" s="64"/>
    </row>
    <row r="23" spans="1:4" ht="16.149999999999999" thickBot="1" x14ac:dyDescent="0.35">
      <c r="A23" s="62">
        <f>'BASE PRODUITS'!A22</f>
        <v>7890</v>
      </c>
      <c r="B23" s="61" t="str">
        <f>IF(ISBLANK('BASE PRODUITS'!B22),"",'BASE PRODUITS'!B22)</f>
        <v>Kong Knots</v>
      </c>
      <c r="C23" s="60">
        <f ca="1">SUM('ETAT DES STOCKS'!G22)</f>
        <v>1</v>
      </c>
      <c r="D23" s="64"/>
    </row>
    <row r="24" spans="1:4" ht="16.149999999999999" thickBot="1" x14ac:dyDescent="0.35">
      <c r="A24" s="62">
        <f>'BASE PRODUITS'!A23</f>
        <v>8901</v>
      </c>
      <c r="B24" s="61" t="str">
        <f>IF(ISBLANK('BASE PRODUITS'!B23),"",'BASE PRODUITS'!B23)</f>
        <v>Kong Knots</v>
      </c>
      <c r="C24" s="60">
        <f ca="1">SUM('ETAT DES STOCKS'!G23)</f>
        <v>1</v>
      </c>
      <c r="D24" s="64"/>
    </row>
    <row r="25" spans="1:4" ht="16.149999999999999" thickBot="1" x14ac:dyDescent="0.35">
      <c r="A25" s="62">
        <f>'BASE PRODUITS'!A24</f>
        <v>9012</v>
      </c>
      <c r="B25" s="61" t="str">
        <f>IF(ISBLANK('BASE PRODUITS'!B24),"",'BASE PRODUITS'!B24)</f>
        <v>Apportable Phosforescent</v>
      </c>
      <c r="C25" s="60">
        <f ca="1">SUM('ETAT DES STOCKS'!G24)</f>
        <v>2</v>
      </c>
      <c r="D25" s="64"/>
    </row>
    <row r="26" spans="1:4" ht="16.149999999999999" thickBot="1" x14ac:dyDescent="0.35">
      <c r="A26" s="62">
        <f>'BASE PRODUITS'!A25</f>
        <v>19263</v>
      </c>
      <c r="B26" s="61" t="str">
        <f>IF(ISBLANK('BASE PRODUITS'!B25),"",'BASE PRODUITS'!B25)</f>
        <v>Muselière Trixie</v>
      </c>
      <c r="C26" s="60">
        <f ca="1">SUM('ETAT DES STOCKS'!G25)</f>
        <v>3</v>
      </c>
      <c r="D26" s="64"/>
    </row>
    <row r="27" spans="1:4" ht="16.149999999999999" thickBot="1" x14ac:dyDescent="0.35">
      <c r="A27" s="62">
        <f>'BASE PRODUITS'!A26</f>
        <v>33646</v>
      </c>
      <c r="B27" s="61" t="str">
        <f>IF(ISBLANK('BASE PRODUITS'!B26),"",'BASE PRODUITS'!B26)</f>
        <v>Trixie Honde Spilzeug</v>
      </c>
      <c r="C27" s="60">
        <f ca="1">SUM('ETAT DES STOCKS'!G26)</f>
        <v>2</v>
      </c>
      <c r="D27" s="64"/>
    </row>
    <row r="28" spans="1:4" ht="16.5" thickBot="1" x14ac:dyDescent="0.3">
      <c r="A28" s="62">
        <f>'BASE PRODUITS'!A27</f>
        <v>39981</v>
      </c>
      <c r="B28" s="61" t="str">
        <f>IF(ISBLANK('BASE PRODUITS'!B27),"",'BASE PRODUITS'!B27)</f>
        <v>Laisse Multiposition Hunter</v>
      </c>
      <c r="C28" s="60">
        <f ca="1">SUM('ETAT DES STOCKS'!G27)</f>
        <v>1</v>
      </c>
      <c r="D28" s="64"/>
    </row>
    <row r="29" spans="1:4" ht="16.5" thickBot="1" x14ac:dyDescent="0.3">
      <c r="A29" s="62">
        <f>'BASE PRODUITS'!A28</f>
        <v>48647</v>
      </c>
      <c r="B29" s="61" t="str">
        <f>IF(ISBLANK('BASE PRODUITS'!B28),"",'BASE PRODUITS'!B28)</f>
        <v>Zooplus Lanceur de Balle</v>
      </c>
      <c r="C29" s="60">
        <f ca="1">SUM('ETAT DES STOCKS'!G28)</f>
        <v>1</v>
      </c>
      <c r="D29" s="64"/>
    </row>
    <row r="30" spans="1:4" ht="16.5" thickBot="1" x14ac:dyDescent="0.3">
      <c r="A30" s="62">
        <f>'BASE PRODUITS'!A29</f>
        <v>100770</v>
      </c>
      <c r="B30" s="61" t="str">
        <f>IF(ISBLANK('BASE PRODUITS'!B29),"",'BASE PRODUITS'!B29)</f>
        <v>Laisse Reflect Gomme avec Poignée</v>
      </c>
      <c r="C30" s="60">
        <f ca="1">SUM('ETAT DES STOCKS'!G29)</f>
        <v>9</v>
      </c>
      <c r="D30" s="64"/>
    </row>
    <row r="31" spans="1:4" ht="16.5" thickBot="1" x14ac:dyDescent="0.3">
      <c r="A31" s="62">
        <f>'BASE PRODUITS'!A30</f>
        <v>100771</v>
      </c>
      <c r="B31" s="61" t="str">
        <f>IF(ISBLANK('BASE PRODUITS'!B30),"",'BASE PRODUITS'!B30)</f>
        <v>Laisse Reflect Gomme avec Poignée</v>
      </c>
      <c r="C31" s="60">
        <f ca="1">SUM('ETAT DES STOCKS'!G30)</f>
        <v>2</v>
      </c>
      <c r="D31" s="64"/>
    </row>
    <row r="32" spans="1:4" ht="16.5" thickBot="1" x14ac:dyDescent="0.3">
      <c r="A32" s="62">
        <f>'BASE PRODUITS'!A31</f>
        <v>100773</v>
      </c>
      <c r="B32" s="61" t="str">
        <f>IF(ISBLANK('BASE PRODUITS'!B31),"",'BASE PRODUITS'!B31)</f>
        <v>Longe Reflect Gomme sans Poignée</v>
      </c>
      <c r="C32" s="60">
        <f ca="1">SUM('ETAT DES STOCKS'!G31)</f>
        <v>1</v>
      </c>
      <c r="D32" s="64"/>
    </row>
    <row r="33" spans="1:4" ht="16.5" thickBot="1" x14ac:dyDescent="0.3">
      <c r="A33" s="62">
        <f>'BASE PRODUITS'!A32</f>
        <v>100800</v>
      </c>
      <c r="B33" s="61" t="str">
        <f>IF(ISBLANK('BASE PRODUITS'!B32),"",'BASE PRODUITS'!B32)</f>
        <v>Soft Gomme courte</v>
      </c>
      <c r="C33" s="60">
        <f ca="1">SUM('ETAT DES STOCKS'!G32)</f>
        <v>1</v>
      </c>
      <c r="D33" s="64"/>
    </row>
    <row r="34" spans="1:4" ht="16.5" thickBot="1" x14ac:dyDescent="0.3">
      <c r="A34" s="62">
        <f>'BASE PRODUITS'!A33</f>
        <v>100805</v>
      </c>
      <c r="B34" s="61" t="str">
        <f>IF(ISBLANK('BASE PRODUITS'!B33),"",'BASE PRODUITS'!B33)</f>
        <v>Multiposition Soft Gomme</v>
      </c>
      <c r="C34" s="60">
        <f ca="1">SUM('ETAT DES STOCKS'!G33)</f>
        <v>7</v>
      </c>
      <c r="D34" s="64"/>
    </row>
    <row r="35" spans="1:4" ht="16.5" thickBot="1" x14ac:dyDescent="0.3">
      <c r="A35" s="62">
        <f>'BASE PRODUITS'!A34</f>
        <v>100817</v>
      </c>
      <c r="B35" s="61" t="str">
        <f>IF(ISBLANK('BASE PRODUITS'!B34),"",'BASE PRODUITS'!B34)</f>
        <v xml:space="preserve">Laisse avec Poignée </v>
      </c>
      <c r="C35" s="60">
        <f ca="1">SUM('ETAT DES STOCKS'!G34)</f>
        <v>1</v>
      </c>
      <c r="D35" s="64"/>
    </row>
    <row r="36" spans="1:4" ht="16.5" thickBot="1" x14ac:dyDescent="0.3">
      <c r="A36" s="62">
        <f>'BASE PRODUITS'!A35</f>
        <v>100819</v>
      </c>
      <c r="B36" s="61" t="str">
        <f>IF(ISBLANK('BASE PRODUITS'!B35),"",'BASE PRODUITS'!B35)</f>
        <v>Multiposition Soft Gomme</v>
      </c>
      <c r="C36" s="60">
        <f ca="1">SUM('ETAT DES STOCKS'!G35)</f>
        <v>5</v>
      </c>
      <c r="D36" s="64"/>
    </row>
    <row r="37" spans="1:4" ht="16.5" thickBot="1" x14ac:dyDescent="0.3">
      <c r="A37" s="62">
        <f>'BASE PRODUITS'!A36</f>
        <v>100840</v>
      </c>
      <c r="B37" s="61" t="str">
        <f>IF(ISBLANK('BASE PRODUITS'!B36),"",'BASE PRODUITS'!B36)</f>
        <v>Multiposition Gomme</v>
      </c>
      <c r="C37" s="60">
        <f ca="1">SUM('ETAT DES STOCKS'!G36)</f>
        <v>1</v>
      </c>
      <c r="D37" s="64"/>
    </row>
    <row r="38" spans="1:4" ht="16.5" thickBot="1" x14ac:dyDescent="0.3">
      <c r="A38" s="62">
        <f>'BASE PRODUITS'!A37</f>
        <v>100859</v>
      </c>
      <c r="B38" s="61" t="str">
        <f>IF(ISBLANK('BASE PRODUITS'!B37),"",'BASE PRODUITS'!B37)</f>
        <v>Multiposition Gomme</v>
      </c>
      <c r="C38" s="60">
        <f ca="1">SUM('ETAT DES STOCKS'!G37)</f>
        <v>1</v>
      </c>
      <c r="D38" s="64"/>
    </row>
    <row r="39" spans="1:4" ht="16.5" thickBot="1" x14ac:dyDescent="0.3">
      <c r="A39" s="62">
        <f>'BASE PRODUITS'!A38</f>
        <v>100860</v>
      </c>
      <c r="B39" s="61" t="str">
        <f>IF(ISBLANK('BASE PRODUITS'!B38),"",'BASE PRODUITS'!B38)</f>
        <v>Multiposition Gomme</v>
      </c>
      <c r="C39" s="60">
        <f ca="1">SUM('ETAT DES STOCKS'!G38)</f>
        <v>0</v>
      </c>
      <c r="D39" s="64"/>
    </row>
    <row r="40" spans="1:4" ht="16.5" thickBot="1" x14ac:dyDescent="0.3">
      <c r="A40" s="62">
        <f>'BASE PRODUITS'!A39</f>
        <v>100870</v>
      </c>
      <c r="B40" s="61" t="str">
        <f>IF(ISBLANK('BASE PRODUITS'!B39),"",'BASE PRODUITS'!B39)</f>
        <v>Courte Gomme</v>
      </c>
      <c r="C40" s="60">
        <f ca="1">SUM('ETAT DES STOCKS'!G39)</f>
        <v>1</v>
      </c>
      <c r="D40" s="64"/>
    </row>
    <row r="41" spans="1:4" ht="16.5" thickBot="1" x14ac:dyDescent="0.3">
      <c r="A41" s="62">
        <f>'BASE PRODUITS'!A40</f>
        <v>100879</v>
      </c>
      <c r="B41" s="61" t="str">
        <f>IF(ISBLANK('BASE PRODUITS'!B40),"",'BASE PRODUITS'!B40)</f>
        <v>Multiposition Gomme</v>
      </c>
      <c r="C41" s="60">
        <f ca="1">SUM('ETAT DES STOCKS'!G40)</f>
        <v>1</v>
      </c>
      <c r="D41" s="64"/>
    </row>
    <row r="42" spans="1:4" ht="16.5" thickBot="1" x14ac:dyDescent="0.3">
      <c r="A42" s="62">
        <f>'BASE PRODUITS'!A41</f>
        <v>100881</v>
      </c>
      <c r="B42" s="61" t="str">
        <f>IF(ISBLANK('BASE PRODUITS'!B41),"",'BASE PRODUITS'!B41)</f>
        <v>Longe Color Gomme sans Poignée</v>
      </c>
      <c r="C42" s="60">
        <f ca="1">SUM('ETAT DES STOCKS'!G41)</f>
        <v>1</v>
      </c>
      <c r="D42" s="64"/>
    </row>
    <row r="43" spans="1:4" ht="16.5" thickBot="1" x14ac:dyDescent="0.3">
      <c r="A43" s="62">
        <f>'BASE PRODUITS'!A42</f>
        <v>100900</v>
      </c>
      <c r="B43" s="61" t="str">
        <f>IF(ISBLANK('BASE PRODUITS'!B42),"",'BASE PRODUITS'!B42)</f>
        <v>Multiposition Gomme</v>
      </c>
      <c r="C43" s="60">
        <f ca="1">SUM('ETAT DES STOCKS'!G42)</f>
        <v>1</v>
      </c>
      <c r="D43" s="64"/>
    </row>
    <row r="44" spans="1:4" ht="16.5" thickBot="1" x14ac:dyDescent="0.3">
      <c r="A44" s="62">
        <f>'BASE PRODUITS'!A43</f>
        <v>140063</v>
      </c>
      <c r="B44" s="61" t="str">
        <f>IF(ISBLANK('BASE PRODUITS'!B43),"",'BASE PRODUITS'!B43)</f>
        <v>Longe de Dressage Coton</v>
      </c>
      <c r="C44" s="60">
        <f ca="1">SUM('ETAT DES STOCKS'!G43)</f>
        <v>1</v>
      </c>
      <c r="D44" s="64"/>
    </row>
    <row r="45" spans="1:4" ht="16.5" thickBot="1" x14ac:dyDescent="0.3">
      <c r="A45" s="62">
        <f>'BASE PRODUITS'!A44</f>
        <v>140064</v>
      </c>
      <c r="B45" s="61" t="str">
        <f>IF(ISBLANK('BASE PRODUITS'!B44),"",'BASE PRODUITS'!B44)</f>
        <v>Longe de Dressage Coton</v>
      </c>
      <c r="C45" s="60">
        <f ca="1">SUM('ETAT DES STOCKS'!G44)</f>
        <v>1</v>
      </c>
      <c r="D45" s="64"/>
    </row>
    <row r="46" spans="1:4" ht="16.5" thickBot="1" x14ac:dyDescent="0.3">
      <c r="A46" s="62">
        <f>'BASE PRODUITS'!A45</f>
        <v>162976</v>
      </c>
      <c r="B46" s="61" t="str">
        <f>IF(ISBLANK('BASE PRODUITS'!B45),"",'BASE PRODUITS'!B45)</f>
        <v xml:space="preserve">Laisse Lasso Biothane </v>
      </c>
      <c r="C46" s="60">
        <f ca="1">SUM('ETAT DES STOCKS'!G45)</f>
        <v>1</v>
      </c>
      <c r="D46" s="64"/>
    </row>
    <row r="47" spans="1:4" ht="16.5" thickBot="1" x14ac:dyDescent="0.3">
      <c r="A47" s="62">
        <f>'BASE PRODUITS'!A46</f>
        <v>162982</v>
      </c>
      <c r="B47" s="61" t="str">
        <f>IF(ISBLANK('BASE PRODUITS'!B46),"",'BASE PRODUITS'!B46)</f>
        <v>Laisse Biothane</v>
      </c>
      <c r="C47" s="60">
        <f ca="1">SUM('ETAT DES STOCKS'!G46)</f>
        <v>1</v>
      </c>
      <c r="D47" s="64"/>
    </row>
    <row r="48" spans="1:4" ht="16.5" thickBot="1" x14ac:dyDescent="0.3">
      <c r="A48" s="62">
        <f>'BASE PRODUITS'!A47</f>
        <v>162987</v>
      </c>
      <c r="B48" s="61" t="str">
        <f>IF(ISBLANK('BASE PRODUITS'!B47),"",'BASE PRODUITS'!B47)</f>
        <v>Multiposition Biothane</v>
      </c>
      <c r="C48" s="60">
        <f ca="1">SUM('ETAT DES STOCKS'!G47)</f>
        <v>0</v>
      </c>
      <c r="D48" s="64"/>
    </row>
    <row r="49" spans="1:4" ht="16.5" thickBot="1" x14ac:dyDescent="0.3">
      <c r="A49" s="62">
        <f>'BASE PRODUITS'!A48</f>
        <v>163001</v>
      </c>
      <c r="B49" s="61" t="str">
        <f>IF(ISBLANK('BASE PRODUITS'!B48),"",'BASE PRODUITS'!B48)</f>
        <v>Laisse Biothane Fluo</v>
      </c>
      <c r="C49" s="60">
        <f ca="1">SUM('ETAT DES STOCKS'!G48)</f>
        <v>3</v>
      </c>
      <c r="D49" s="64"/>
    </row>
    <row r="50" spans="1:4" ht="16.5" thickBot="1" x14ac:dyDescent="0.3">
      <c r="A50" s="62">
        <f>'BASE PRODUITS'!A49</f>
        <v>190079</v>
      </c>
      <c r="B50" s="61" t="str">
        <f>IF(ISBLANK('BASE PRODUITS'!B49),"",'BASE PRODUITS'!B49)</f>
        <v>Harnais Halti</v>
      </c>
      <c r="C50" s="60">
        <f ca="1">SUM('ETAT DES STOCKS'!G49)</f>
        <v>0</v>
      </c>
      <c r="D50" s="64"/>
    </row>
    <row r="51" spans="1:4" ht="16.5" thickBot="1" x14ac:dyDescent="0.3">
      <c r="A51" s="62">
        <f>'BASE PRODUITS'!A50</f>
        <v>190080</v>
      </c>
      <c r="B51" s="61" t="str">
        <f>IF(ISBLANK('BASE PRODUITS'!B50),"",'BASE PRODUITS'!B50)</f>
        <v>Harnais Halti</v>
      </c>
      <c r="C51" s="60">
        <f ca="1">SUM('ETAT DES STOCKS'!G50)</f>
        <v>1</v>
      </c>
      <c r="D51" s="64"/>
    </row>
    <row r="52" spans="1:4" ht="16.5" thickBot="1" x14ac:dyDescent="0.3">
      <c r="A52" s="62">
        <f>'BASE PRODUITS'!A51</f>
        <v>200104</v>
      </c>
      <c r="B52" s="61" t="str">
        <f>IF(ISBLANK('BASE PRODUITS'!B51),"",'BASE PRODUITS'!B51)</f>
        <v>Muselière Police</v>
      </c>
      <c r="C52" s="60">
        <f ca="1">SUM('ETAT DES STOCKS'!G51)</f>
        <v>1</v>
      </c>
      <c r="D52" s="64"/>
    </row>
    <row r="53" spans="1:4" ht="16.5" thickBot="1" x14ac:dyDescent="0.3">
      <c r="A53" s="62">
        <f>'BASE PRODUITS'!A52</f>
        <v>201001</v>
      </c>
      <c r="B53" s="61" t="str">
        <f>IF(ISBLANK('BASE PRODUITS'!B52),"",'BASE PRODUITS'!B52)</f>
        <v>Muselière Plastique</v>
      </c>
      <c r="C53" s="60">
        <f ca="1">SUM('ETAT DES STOCKS'!G52)</f>
        <v>1</v>
      </c>
      <c r="D53" s="64"/>
    </row>
    <row r="54" spans="1:4" ht="16.5" thickBot="1" x14ac:dyDescent="0.3">
      <c r="A54" s="62">
        <f>'BASE PRODUITS'!A53</f>
        <v>201002</v>
      </c>
      <c r="B54" s="61" t="str">
        <f>IF(ISBLANK('BASE PRODUITS'!B53),"",'BASE PRODUITS'!B53)</f>
        <v>Muselière Plastique</v>
      </c>
      <c r="C54" s="60">
        <f ca="1">SUM('ETAT DES STOCKS'!G53)</f>
        <v>1</v>
      </c>
      <c r="D54" s="64"/>
    </row>
    <row r="55" spans="1:4" ht="16.5" thickBot="1" x14ac:dyDescent="0.3">
      <c r="A55" s="62">
        <f>'BASE PRODUITS'!A54</f>
        <v>201003</v>
      </c>
      <c r="B55" s="61" t="str">
        <f>IF(ISBLANK('BASE PRODUITS'!B54),"",'BASE PRODUITS'!B54)</f>
        <v>Muselière Plastique</v>
      </c>
      <c r="C55" s="60">
        <f ca="1">SUM('ETAT DES STOCKS'!G54)</f>
        <v>1</v>
      </c>
      <c r="D55" s="64"/>
    </row>
    <row r="56" spans="1:4" ht="16.5" thickBot="1" x14ac:dyDescent="0.3">
      <c r="A56" s="62">
        <f>'BASE PRODUITS'!A55</f>
        <v>201004</v>
      </c>
      <c r="B56" s="61" t="str">
        <f>IF(ISBLANK('BASE PRODUITS'!B55),"",'BASE PRODUITS'!B55)</f>
        <v>Muselière Plastique</v>
      </c>
      <c r="C56" s="60">
        <f ca="1">SUM('ETAT DES STOCKS'!G55)</f>
        <v>1</v>
      </c>
      <c r="D56" s="64"/>
    </row>
    <row r="57" spans="1:4" ht="16.5" thickBot="1" x14ac:dyDescent="0.3">
      <c r="A57" s="62">
        <f>'BASE PRODUITS'!A56</f>
        <v>201005</v>
      </c>
      <c r="B57" s="61" t="str">
        <f>IF(ISBLANK('BASE PRODUITS'!B56),"",'BASE PRODUITS'!B56)</f>
        <v>Muselière Plastique</v>
      </c>
      <c r="C57" s="60">
        <f ca="1">SUM('ETAT DES STOCKS'!G56)</f>
        <v>1</v>
      </c>
      <c r="D57" s="64"/>
    </row>
    <row r="58" spans="1:4" ht="16.5" thickBot="1" x14ac:dyDescent="0.3">
      <c r="A58" s="62">
        <f>'BASE PRODUITS'!A57</f>
        <v>201006</v>
      </c>
      <c r="B58" s="61" t="str">
        <f>IF(ISBLANK('BASE PRODUITS'!B57),"",'BASE PRODUITS'!B57)</f>
        <v>Muselière Plastique</v>
      </c>
      <c r="C58" s="60">
        <f ca="1">SUM('ETAT DES STOCKS'!G57)</f>
        <v>1</v>
      </c>
      <c r="D58" s="64"/>
    </row>
    <row r="59" spans="1:4" ht="16.5" thickBot="1" x14ac:dyDescent="0.3">
      <c r="A59" s="62">
        <f>'BASE PRODUITS'!A58</f>
        <v>201007</v>
      </c>
      <c r="B59" s="61" t="str">
        <f>IF(ISBLANK('BASE PRODUITS'!B58),"",'BASE PRODUITS'!B58)</f>
        <v>Muselière Plastique</v>
      </c>
      <c r="C59" s="60">
        <f ca="1">SUM('ETAT DES STOCKS'!G58)</f>
        <v>1</v>
      </c>
      <c r="D59" s="64"/>
    </row>
    <row r="60" spans="1:4" ht="16.5" thickBot="1" x14ac:dyDescent="0.3">
      <c r="A60" s="62">
        <f>'BASE PRODUITS'!A59</f>
        <v>201008</v>
      </c>
      <c r="B60" s="61" t="str">
        <f>IF(ISBLANK('BASE PRODUITS'!B59),"",'BASE PRODUITS'!B59)</f>
        <v>Muselière Plastique</v>
      </c>
      <c r="C60" s="60">
        <f ca="1">SUM('ETAT DES STOCKS'!G59)</f>
        <v>1</v>
      </c>
      <c r="D60" s="64"/>
    </row>
    <row r="61" spans="1:4" ht="16.5" thickBot="1" x14ac:dyDescent="0.3">
      <c r="A61" s="62">
        <f>'BASE PRODUITS'!A60</f>
        <v>201030</v>
      </c>
      <c r="B61" s="61" t="str">
        <f>IF(ISBLANK('BASE PRODUITS'!B60),"",'BASE PRODUITS'!B60)</f>
        <v>Muselière Baskerville Ultra</v>
      </c>
      <c r="C61" s="60">
        <f ca="1">SUM('ETAT DES STOCKS'!G60)</f>
        <v>1</v>
      </c>
      <c r="D61" s="64"/>
    </row>
    <row r="62" spans="1:4" ht="16.5" thickBot="1" x14ac:dyDescent="0.3">
      <c r="A62" s="62">
        <f>'BASE PRODUITS'!A61</f>
        <v>201032</v>
      </c>
      <c r="B62" s="61" t="str">
        <f>IF(ISBLANK('BASE PRODUITS'!B61),"",'BASE PRODUITS'!B61)</f>
        <v>Muselière Baskerville Ultra</v>
      </c>
      <c r="C62" s="60">
        <f ca="1">SUM('ETAT DES STOCKS'!G61)</f>
        <v>1</v>
      </c>
      <c r="D62" s="64"/>
    </row>
    <row r="63" spans="1:4" ht="16.5" thickBot="1" x14ac:dyDescent="0.3">
      <c r="A63" s="62">
        <f>'BASE PRODUITS'!A62</f>
        <v>201101</v>
      </c>
      <c r="B63" s="61" t="str">
        <f>IF(ISBLANK('BASE PRODUITS'!B62),"",'BASE PRODUITS'!B62)</f>
        <v>Muselière Nylon</v>
      </c>
      <c r="C63" s="60">
        <f ca="1">SUM('ETAT DES STOCKS'!G62)</f>
        <v>1</v>
      </c>
      <c r="D63" s="64"/>
    </row>
    <row r="64" spans="1:4" ht="16.5" thickBot="1" x14ac:dyDescent="0.3">
      <c r="A64" s="62">
        <f>'BASE PRODUITS'!A63</f>
        <v>201108</v>
      </c>
      <c r="B64" s="61" t="str">
        <f>IF(ISBLANK('BASE PRODUITS'!B63),"",'BASE PRODUITS'!B63)</f>
        <v>Muselière Nylon</v>
      </c>
      <c r="C64" s="60">
        <f ca="1">SUM('ETAT DES STOCKS'!G63)</f>
        <v>1</v>
      </c>
      <c r="D64" s="64"/>
    </row>
    <row r="65" spans="1:4" ht="16.5" thickBot="1" x14ac:dyDescent="0.3">
      <c r="A65" s="62">
        <f>'BASE PRODUITS'!A64</f>
        <v>201115</v>
      </c>
      <c r="B65" s="61" t="str">
        <f>IF(ISBLANK('BASE PRODUITS'!B64),"",'BASE PRODUITS'!B64)</f>
        <v>Muselière Nylon Réglable</v>
      </c>
      <c r="C65" s="60">
        <f ca="1">SUM('ETAT DES STOCKS'!G64)</f>
        <v>3</v>
      </c>
      <c r="D65" s="64"/>
    </row>
    <row r="66" spans="1:4" ht="16.5" thickBot="1" x14ac:dyDescent="0.3">
      <c r="A66" s="62">
        <f>'BASE PRODUITS'!A65</f>
        <v>201117</v>
      </c>
      <c r="B66" s="61" t="str">
        <f>IF(ISBLANK('BASE PRODUITS'!B65),"",'BASE PRODUITS'!B65)</f>
        <v>Muselière Nylon Réglable</v>
      </c>
      <c r="C66" s="60">
        <f ca="1">SUM('ETAT DES STOCKS'!G65)</f>
        <v>2</v>
      </c>
      <c r="D66" s="64"/>
    </row>
    <row r="67" spans="1:4" ht="16.5" thickBot="1" x14ac:dyDescent="0.3">
      <c r="A67" s="62">
        <f>'BASE PRODUITS'!A66</f>
        <v>201119</v>
      </c>
      <c r="B67" s="61" t="str">
        <f>IF(ISBLANK('BASE PRODUITS'!B66),"",'BASE PRODUITS'!B66)</f>
        <v>Muselière Nylon Réglable</v>
      </c>
      <c r="C67" s="60">
        <f ca="1">SUM('ETAT DES STOCKS'!G66)</f>
        <v>5</v>
      </c>
      <c r="D67" s="64"/>
    </row>
    <row r="68" spans="1:4" ht="16.5" thickBot="1" x14ac:dyDescent="0.3">
      <c r="A68" s="62">
        <f>'BASE PRODUITS'!A67</f>
        <v>201255</v>
      </c>
      <c r="B68" s="61" t="str">
        <f>IF(ISBLANK('BASE PRODUITS'!B67),"",'BASE PRODUITS'!B67)</f>
        <v>Muselière Anatomique 'Dalton'</v>
      </c>
      <c r="C68" s="60">
        <f ca="1">SUM('ETAT DES STOCKS'!G67)</f>
        <v>1</v>
      </c>
      <c r="D68" s="64"/>
    </row>
    <row r="69" spans="1:4" ht="16.5" thickBot="1" x14ac:dyDescent="0.3">
      <c r="A69" s="62">
        <f>'BASE PRODUITS'!A68</f>
        <v>201257</v>
      </c>
      <c r="B69" s="61" t="str">
        <f>IF(ISBLANK('BASE PRODUITS'!B68),"",'BASE PRODUITS'!B68)</f>
        <v>Muselière Anatomique 'Dalton'</v>
      </c>
      <c r="C69" s="60">
        <f ca="1">SUM('ETAT DES STOCKS'!G68)</f>
        <v>1</v>
      </c>
      <c r="D69" s="64"/>
    </row>
    <row r="70" spans="1:4" ht="16.5" thickBot="1" x14ac:dyDescent="0.3">
      <c r="A70" s="62">
        <f>'BASE PRODUITS'!A69</f>
        <v>201258</v>
      </c>
      <c r="B70" s="61" t="str">
        <f>IF(ISBLANK('BASE PRODUITS'!B69),"",'BASE PRODUITS'!B69)</f>
        <v>Muselière Anatomique 'CLASIC'</v>
      </c>
      <c r="C70" s="60">
        <f ca="1">SUM('ETAT DES STOCKS'!G69)</f>
        <v>1</v>
      </c>
      <c r="D70" s="64"/>
    </row>
    <row r="71" spans="1:4" ht="16.5" thickBot="1" x14ac:dyDescent="0.3">
      <c r="A71" s="62">
        <f>'BASE PRODUITS'!A70</f>
        <v>305915</v>
      </c>
      <c r="B71" s="61" t="str">
        <f>IF(ISBLANK('BASE PRODUITS'!B70),"",'BASE PRODUITS'!B70)</f>
        <v>Peigne Plateau Europet</v>
      </c>
      <c r="C71" s="60">
        <f ca="1">SUM('ETAT DES STOCKS'!G70)</f>
        <v>1</v>
      </c>
      <c r="D71" s="64"/>
    </row>
    <row r="72" spans="1:4" ht="16.5" thickBot="1" x14ac:dyDescent="0.3">
      <c r="A72" s="62">
        <f>'BASE PRODUITS'!A71</f>
        <v>342500</v>
      </c>
      <c r="B72" s="61" t="str">
        <f>IF(ISBLANK('BASE PRODUITS'!B71),"",'BASE PRODUITS'!B71)</f>
        <v>Laisse Oxylone</v>
      </c>
      <c r="C72" s="60">
        <f ca="1">SUM('ETAT DES STOCKS'!G71)</f>
        <v>1</v>
      </c>
      <c r="D72" s="64"/>
    </row>
    <row r="73" spans="1:4" ht="16.5" thickBot="1" x14ac:dyDescent="0.3">
      <c r="A73" s="62">
        <f>'BASE PRODUITS'!A72</f>
        <v>352903</v>
      </c>
      <c r="B73" s="61" t="str">
        <f>IF(ISBLANK('BASE PRODUITS'!B72),"",'BASE PRODUITS'!B72)</f>
        <v>Difac Boudin de Rappel</v>
      </c>
      <c r="C73" s="60">
        <f ca="1">SUM('ETAT DES STOCKS'!G72)</f>
        <v>1</v>
      </c>
      <c r="D73" s="64"/>
    </row>
    <row r="74" spans="1:4" ht="16.5" thickBot="1" x14ac:dyDescent="0.3">
      <c r="A74" s="62">
        <f>'BASE PRODUITS'!A73</f>
        <v>352919</v>
      </c>
      <c r="B74" s="61" t="str">
        <f>IF(ISBLANK('BASE PRODUITS'!B73),"",'BASE PRODUITS'!B73)</f>
        <v>Difac Boudin de Rappel</v>
      </c>
      <c r="C74" s="60">
        <f ca="1">SUM('ETAT DES STOCKS'!G73)</f>
        <v>1</v>
      </c>
      <c r="D74" s="64"/>
    </row>
    <row r="75" spans="1:4" ht="16.5" thickBot="1" x14ac:dyDescent="0.3">
      <c r="A75" s="62">
        <f>'BASE PRODUITS'!A74</f>
        <v>410322</v>
      </c>
      <c r="B75" s="61" t="str">
        <f>IF(ISBLANK('BASE PRODUITS'!B74),"",'BASE PRODUITS'!B74)</f>
        <v>Tapis Aqua CoolKaeper</v>
      </c>
      <c r="C75" s="60">
        <f ca="1">SUM('ETAT DES STOCKS'!G74)</f>
        <v>1</v>
      </c>
      <c r="D75" s="64"/>
    </row>
    <row r="76" spans="1:4" ht="16.5" thickBot="1" x14ac:dyDescent="0.3">
      <c r="A76" s="62">
        <f>'BASE PRODUITS'!A75</f>
        <v>410323</v>
      </c>
      <c r="B76" s="61" t="str">
        <f>IF(ISBLANK('BASE PRODUITS'!B75),"",'BASE PRODUITS'!B75)</f>
        <v>Tapis Aqua CoolKaeper</v>
      </c>
      <c r="C76" s="60">
        <f ca="1">SUM('ETAT DES STOCKS'!G75)</f>
        <v>1</v>
      </c>
      <c r="D76" s="64"/>
    </row>
    <row r="77" spans="1:4" ht="16.5" thickBot="1" x14ac:dyDescent="0.3">
      <c r="A77" s="62">
        <f>'BASE PRODUITS'!A76</f>
        <v>410555</v>
      </c>
      <c r="B77" s="61" t="str">
        <f>IF(ISBLANK('BASE PRODUITS'!B76),"",'BASE PRODUITS'!B76)</f>
        <v>Laisse Oxylone</v>
      </c>
      <c r="C77" s="60">
        <f ca="1">SUM('ETAT DES STOCKS'!G76)</f>
        <v>5</v>
      </c>
      <c r="D77" s="64"/>
    </row>
    <row r="78" spans="1:4" ht="16.5" thickBot="1" x14ac:dyDescent="0.3">
      <c r="A78" s="62">
        <f>'BASE PRODUITS'!A77</f>
        <v>416686</v>
      </c>
      <c r="B78" s="61" t="str">
        <f>IF(ISBLANK('BASE PRODUITS'!B77),"",'BASE PRODUITS'!B77)</f>
        <v>Muselière D&amp;D</v>
      </c>
      <c r="C78" s="60">
        <f ca="1">SUM('ETAT DES STOCKS'!G77)</f>
        <v>2</v>
      </c>
      <c r="D78" s="64"/>
    </row>
    <row r="79" spans="1:4" ht="16.5" thickBot="1" x14ac:dyDescent="0.3">
      <c r="A79" s="62">
        <f>'BASE PRODUITS'!A78</f>
        <v>420913</v>
      </c>
      <c r="B79" s="61" t="str">
        <f>IF(ISBLANK('BASE PRODUITS'!B78),"",'BASE PRODUITS'!B78)</f>
        <v>Bracelet Aqua CoolKaeper</v>
      </c>
      <c r="C79" s="60">
        <f ca="1">SUM('ETAT DES STOCKS'!G78)</f>
        <v>2</v>
      </c>
      <c r="D79" s="64"/>
    </row>
    <row r="80" spans="1:4" ht="16.5" thickBot="1" x14ac:dyDescent="0.3">
      <c r="A80" s="62">
        <f>'BASE PRODUITS'!A79</f>
        <v>422611</v>
      </c>
      <c r="B80" s="61" t="str">
        <f>IF(ISBLANK('BASE PRODUITS'!B79),"",'BASE PRODUITS'!B79)</f>
        <v>Sacoche a Friandise Animals</v>
      </c>
      <c r="C80" s="60">
        <f ca="1">SUM('ETAT DES STOCKS'!G79)</f>
        <v>1</v>
      </c>
      <c r="D80" s="64"/>
    </row>
    <row r="81" spans="1:4" ht="16.5" thickBot="1" x14ac:dyDescent="0.3">
      <c r="A81" s="62">
        <f>'BASE PRODUITS'!A80</f>
        <v>440566</v>
      </c>
      <c r="B81" s="61" t="str">
        <f>IF(ISBLANK('BASE PRODUITS'!B80),"",'BASE PRODUITS'!B80)</f>
        <v>Pet Gear</v>
      </c>
      <c r="C81" s="60">
        <f ca="1">SUM('ETAT DES STOCKS'!G80)</f>
        <v>2</v>
      </c>
      <c r="D81" s="64"/>
    </row>
    <row r="82" spans="1:4" ht="16.5" thickBot="1" x14ac:dyDescent="0.3">
      <c r="A82" s="62">
        <f>'BASE PRODUITS'!A81</f>
        <v>480355</v>
      </c>
      <c r="B82" s="61" t="str">
        <f>IF(ISBLANK('BASE PRODUITS'!B81),"",'BASE PRODUITS'!B81)</f>
        <v>Zolux Jouet a Mordre</v>
      </c>
      <c r="C82" s="60">
        <f ca="1">SUM('ETAT DES STOCKS'!G81)</f>
        <v>1</v>
      </c>
      <c r="D82" s="64"/>
    </row>
    <row r="83" spans="1:4" ht="16.5" thickBot="1" x14ac:dyDescent="0.3">
      <c r="A83" s="62">
        <f>'BASE PRODUITS'!A82</f>
        <v>508031</v>
      </c>
      <c r="B83" s="61" t="str">
        <f>IF(ISBLANK('BASE PRODUITS'!B82),"",'BASE PRODUITS'!B82)</f>
        <v xml:space="preserve">Colier Etrangleur Fine Maille Acier Chromé </v>
      </c>
      <c r="C83" s="60">
        <f ca="1">SUM('ETAT DES STOCKS'!G82)</f>
        <v>1</v>
      </c>
      <c r="D83" s="64"/>
    </row>
    <row r="84" spans="1:4" ht="16.5" thickBot="1" x14ac:dyDescent="0.3">
      <c r="A84" s="62">
        <f>'BASE PRODUITS'!A83</f>
        <v>508033</v>
      </c>
      <c r="B84" s="61" t="str">
        <f>IF(ISBLANK('BASE PRODUITS'!B83),"",'BASE PRODUITS'!B83)</f>
        <v xml:space="preserve">Colier Etrangleur Fine Maille Acier Chromé </v>
      </c>
      <c r="C84" s="60">
        <f ca="1">SUM('ETAT DES STOCKS'!G83)</f>
        <v>1</v>
      </c>
      <c r="D84" s="64"/>
    </row>
    <row r="85" spans="1:4" ht="16.5" thickBot="1" x14ac:dyDescent="0.3">
      <c r="A85" s="62">
        <f>'BASE PRODUITS'!A84</f>
        <v>508812</v>
      </c>
      <c r="B85" s="61" t="str">
        <f>IF(ISBLANK('BASE PRODUITS'!B84),"",'BASE PRODUITS'!B84)</f>
        <v>Colier Semi Double Rangs Acier Chromé</v>
      </c>
      <c r="C85" s="60">
        <f ca="1">SUM('ETAT DES STOCKS'!G84)</f>
        <v>2</v>
      </c>
      <c r="D85" s="64"/>
    </row>
    <row r="86" spans="1:4" ht="16.5" thickBot="1" x14ac:dyDescent="0.3">
      <c r="A86" s="62">
        <f>'BASE PRODUITS'!A85</f>
        <v>508813</v>
      </c>
      <c r="B86" s="61" t="str">
        <f>IF(ISBLANK('BASE PRODUITS'!B85),"",'BASE PRODUITS'!B85)</f>
        <v>Colier Semi Double Rangs Acier Chromé</v>
      </c>
      <c r="C86" s="60">
        <f ca="1">SUM('ETAT DES STOCKS'!G85)</f>
        <v>0</v>
      </c>
      <c r="D86" s="64"/>
    </row>
    <row r="87" spans="1:4" ht="16.5" thickBot="1" x14ac:dyDescent="0.3">
      <c r="A87" s="62">
        <f>'BASE PRODUITS'!A86</f>
        <v>509803</v>
      </c>
      <c r="B87" s="61" t="str">
        <f>IF(ISBLANK('BASE PRODUITS'!B86),"",'BASE PRODUITS'!B86)</f>
        <v>Colier Semi Double Rangs Fin Acier Chromé</v>
      </c>
      <c r="C87" s="60">
        <f ca="1">SUM('ETAT DES STOCKS'!G86)</f>
        <v>1</v>
      </c>
      <c r="D87" s="64"/>
    </row>
    <row r="88" spans="1:4" ht="16.5" thickBot="1" x14ac:dyDescent="0.3">
      <c r="A88" s="62">
        <f>'BASE PRODUITS'!A87</f>
        <v>509811</v>
      </c>
      <c r="B88" s="61" t="str">
        <f>IF(ISBLANK('BASE PRODUITS'!B87),"",'BASE PRODUITS'!B87)</f>
        <v>Colier Semi Double Rangs Acier Chromé</v>
      </c>
      <c r="C88" s="60">
        <f ca="1">SUM('ETAT DES STOCKS'!G87)</f>
        <v>1</v>
      </c>
      <c r="D88" s="64"/>
    </row>
    <row r="89" spans="1:4" ht="16.5" thickBot="1" x14ac:dyDescent="0.3">
      <c r="A89" s="62">
        <f>'BASE PRODUITS'!A88</f>
        <v>509817</v>
      </c>
      <c r="B89" s="61" t="str">
        <f>IF(ISBLANK('BASE PRODUITS'!B88),"",'BASE PRODUITS'!B88)</f>
        <v>Colier Semi Double Fine Maille Curogan</v>
      </c>
      <c r="C89" s="60">
        <f ca="1">SUM('ETAT DES STOCKS'!G88)</f>
        <v>1</v>
      </c>
      <c r="D89" s="64"/>
    </row>
    <row r="90" spans="1:4" ht="16.5" thickBot="1" x14ac:dyDescent="0.3">
      <c r="A90" s="62">
        <f>'BASE PRODUITS'!A89</f>
        <v>509818</v>
      </c>
      <c r="B90" s="61" t="str">
        <f>IF(ISBLANK('BASE PRODUITS'!B89),"",'BASE PRODUITS'!B89)</f>
        <v>Colier Semi Double Fine Maille Curogan</v>
      </c>
      <c r="C90" s="60">
        <f ca="1">SUM('ETAT DES STOCKS'!G89)</f>
        <v>1</v>
      </c>
      <c r="D90" s="64"/>
    </row>
    <row r="91" spans="1:4" ht="16.5" thickBot="1" x14ac:dyDescent="0.3">
      <c r="A91" s="62">
        <f>'BASE PRODUITS'!A90</f>
        <v>509904</v>
      </c>
      <c r="B91" s="61" t="str">
        <f>IF(ISBLANK('BASE PRODUITS'!B90),"",'BASE PRODUITS'!B90)</f>
        <v>Colier Semi Double Fine Maille Curogan</v>
      </c>
      <c r="C91" s="60">
        <f ca="1">SUM('ETAT DES STOCKS'!G90)</f>
        <v>1</v>
      </c>
      <c r="D91" s="64"/>
    </row>
    <row r="92" spans="1:4" ht="16.5" thickBot="1" x14ac:dyDescent="0.3">
      <c r="A92" s="62">
        <f>'BASE PRODUITS'!A91</f>
        <v>515065</v>
      </c>
      <c r="B92" s="61" t="str">
        <f>IF(ISBLANK('BASE PRODUITS'!B91),"",'BASE PRODUITS'!B91)</f>
        <v>Colier Etrangleur Moyen Maille Acier Chromé</v>
      </c>
      <c r="C92" s="60">
        <f ca="1">SUM('ETAT DES STOCKS'!G91)</f>
        <v>1</v>
      </c>
      <c r="D92" s="64"/>
    </row>
    <row r="93" spans="1:4" ht="16.5" thickBot="1" x14ac:dyDescent="0.3">
      <c r="A93" s="62">
        <f>'BASE PRODUITS'!A92</f>
        <v>515066</v>
      </c>
      <c r="B93" s="61" t="str">
        <f>IF(ISBLANK('BASE PRODUITS'!B92),"",'BASE PRODUITS'!B92)</f>
        <v>Colier Etrangleur Moyen Maille Acier Chromé</v>
      </c>
      <c r="C93" s="60">
        <f ca="1">SUM('ETAT DES STOCKS'!G92)</f>
        <v>1</v>
      </c>
      <c r="D93" s="64"/>
    </row>
    <row r="94" spans="1:4" ht="16.5" thickBot="1" x14ac:dyDescent="0.3">
      <c r="A94" s="62">
        <f>'BASE PRODUITS'!A93</f>
        <v>516031</v>
      </c>
      <c r="B94" s="61" t="str">
        <f>IF(ISBLANK('BASE PRODUITS'!B93),"",'BASE PRODUITS'!B93)</f>
        <v>Colier Etrangleur Grosse Maille Chromé</v>
      </c>
      <c r="C94" s="60">
        <f ca="1">SUM('ETAT DES STOCKS'!G93)</f>
        <v>1</v>
      </c>
      <c r="D94" s="64"/>
    </row>
    <row r="95" spans="1:4" ht="16.5" thickBot="1" x14ac:dyDescent="0.3">
      <c r="A95" s="62">
        <f>'BASE PRODUITS'!A94</f>
        <v>516032</v>
      </c>
      <c r="B95" s="61" t="str">
        <f>IF(ISBLANK('BASE PRODUITS'!B94),"",'BASE PRODUITS'!B94)</f>
        <v>Colier Etrangleur Grosse Maille Chromé</v>
      </c>
      <c r="C95" s="60">
        <f ca="1">SUM('ETAT DES STOCKS'!G94)</f>
        <v>0</v>
      </c>
      <c r="D95" s="64"/>
    </row>
    <row r="96" spans="1:4" ht="16.5" thickBot="1" x14ac:dyDescent="0.3">
      <c r="A96" s="62">
        <f>'BASE PRODUITS'!A95</f>
        <v>516037</v>
      </c>
      <c r="B96" s="61" t="str">
        <f>IF(ISBLANK('BASE PRODUITS'!B95),"",'BASE PRODUITS'!B95)</f>
        <v>Colier Etrangleur Grosse Maille Chromé</v>
      </c>
      <c r="C96" s="60">
        <f ca="1">SUM('ETAT DES STOCKS'!G95)</f>
        <v>1</v>
      </c>
      <c r="D96" s="64"/>
    </row>
    <row r="97" spans="1:4" ht="16.5" thickBot="1" x14ac:dyDescent="0.3">
      <c r="A97" s="62">
        <f>'BASE PRODUITS'!A96</f>
        <v>516047</v>
      </c>
      <c r="B97" s="61" t="str">
        <f>IF(ISBLANK('BASE PRODUITS'!B96),"",'BASE PRODUITS'!B96)</f>
        <v>Colier Etrangleur Grosse Maille Acier Chromé</v>
      </c>
      <c r="C97" s="60">
        <f ca="1">SUM('ETAT DES STOCKS'!G96)</f>
        <v>1</v>
      </c>
      <c r="D97" s="64"/>
    </row>
    <row r="98" spans="1:4" ht="16.5" thickBot="1" x14ac:dyDescent="0.3">
      <c r="A98" s="62">
        <f>'BASE PRODUITS'!A97</f>
        <v>516194</v>
      </c>
      <c r="B98" s="61" t="str">
        <f>IF(ISBLANK('BASE PRODUITS'!B97),"",'BASE PRODUITS'!B97)</f>
        <v>Colier Etrangleur Moyen Maille Acier Chromé</v>
      </c>
      <c r="C98" s="60">
        <f ca="1">SUM('ETAT DES STOCKS'!G97)</f>
        <v>2</v>
      </c>
      <c r="D98" s="64"/>
    </row>
    <row r="99" spans="1:4" ht="16.5" thickBot="1" x14ac:dyDescent="0.3">
      <c r="A99" s="62">
        <f>'BASE PRODUITS'!A98</f>
        <v>516195</v>
      </c>
      <c r="B99" s="61" t="str">
        <f>IF(ISBLANK('BASE PRODUITS'!B98),"",'BASE PRODUITS'!B98)</f>
        <v>Colier Etrangleur Moyen Maille Acier Chromé</v>
      </c>
      <c r="C99" s="60">
        <f ca="1">SUM('ETAT DES STOCKS'!G98)</f>
        <v>1</v>
      </c>
      <c r="D99" s="64"/>
    </row>
    <row r="100" spans="1:4" ht="16.5" thickBot="1" x14ac:dyDescent="0.3">
      <c r="A100" s="62">
        <f>'BASE PRODUITS'!A99</f>
        <v>516613</v>
      </c>
      <c r="B100" s="61" t="str">
        <f>IF(ISBLANK('BASE PRODUITS'!B99),"",'BASE PRODUITS'!B99)</f>
        <v>Colier Etrangleur Grosse Maille Acier Chromé</v>
      </c>
      <c r="C100" s="60">
        <f ca="1">SUM('ETAT DES STOCKS'!G99)</f>
        <v>1</v>
      </c>
      <c r="D100" s="64"/>
    </row>
    <row r="101" spans="1:4" ht="16.5" thickBot="1" x14ac:dyDescent="0.3">
      <c r="A101" s="62">
        <f>'BASE PRODUITS'!A100</f>
        <v>516614</v>
      </c>
      <c r="B101" s="61" t="str">
        <f>IF(ISBLANK('BASE PRODUITS'!B100),"",'BASE PRODUITS'!B100)</f>
        <v>Colier Etrangleur Grosse Maille Acier Chromé</v>
      </c>
      <c r="C101" s="60">
        <f ca="1">SUM('ETAT DES STOCKS'!G100)</f>
        <v>1</v>
      </c>
      <c r="D101" s="64"/>
    </row>
    <row r="102" spans="1:4" ht="16.5" thickBot="1" x14ac:dyDescent="0.3">
      <c r="A102" s="62">
        <f>'BASE PRODUITS'!A101</f>
        <v>516615</v>
      </c>
      <c r="B102" s="61" t="str">
        <f>IF(ISBLANK('BASE PRODUITS'!B101),"",'BASE PRODUITS'!B101)</f>
        <v>Colier Etrangleur Grosse Maille Acier Chromé</v>
      </c>
      <c r="C102" s="60">
        <f ca="1">SUM('ETAT DES STOCKS'!G101)</f>
        <v>1</v>
      </c>
      <c r="D102" s="64"/>
    </row>
    <row r="103" spans="1:4" ht="16.5" thickBot="1" x14ac:dyDescent="0.3">
      <c r="A103" s="62">
        <f>'BASE PRODUITS'!A102</f>
        <v>560589</v>
      </c>
      <c r="B103" s="61" t="str">
        <f>IF(ISBLANK('BASE PRODUITS'!B102),"",'BASE PRODUITS'!B102)</f>
        <v>Semi Nylon</v>
      </c>
      <c r="C103" s="60">
        <f ca="1">SUM('ETAT DES STOCKS'!G102)</f>
        <v>1</v>
      </c>
      <c r="D103" s="64"/>
    </row>
    <row r="104" spans="1:4" ht="16.5" thickBot="1" x14ac:dyDescent="0.3">
      <c r="A104" s="62">
        <f>'BASE PRODUITS'!A103</f>
        <v>560592</v>
      </c>
      <c r="B104" s="61" t="str">
        <f>IF(ISBLANK('BASE PRODUITS'!B103),"",'BASE PRODUITS'!B103)</f>
        <v xml:space="preserve">Semi Nylon </v>
      </c>
      <c r="C104" s="60">
        <f ca="1">SUM('ETAT DES STOCKS'!G103)</f>
        <v>1</v>
      </c>
      <c r="D104" s="64"/>
    </row>
    <row r="105" spans="1:4" ht="16.5" thickBot="1" x14ac:dyDescent="0.3">
      <c r="A105" s="62">
        <f>'BASE PRODUITS'!A104</f>
        <v>561005</v>
      </c>
      <c r="B105" s="61" t="str">
        <f>IF(ISBLANK('BASE PRODUITS'!B104),"",'BASE PRODUITS'!B104)</f>
        <v>Collier Riveté</v>
      </c>
      <c r="C105" s="60">
        <f ca="1">SUM('ETAT DES STOCKS'!G104)</f>
        <v>1</v>
      </c>
      <c r="D105" s="64"/>
    </row>
    <row r="106" spans="1:4" ht="16.5" thickBot="1" x14ac:dyDescent="0.3">
      <c r="A106" s="62">
        <f>'BASE PRODUITS'!A105</f>
        <v>561006</v>
      </c>
      <c r="B106" s="61" t="str">
        <f>IF(ISBLANK('BASE PRODUITS'!B105),"",'BASE PRODUITS'!B105)</f>
        <v>Collier Riveté</v>
      </c>
      <c r="C106" s="60">
        <f ca="1">SUM('ETAT DES STOCKS'!G105)</f>
        <v>1</v>
      </c>
      <c r="D106" s="64"/>
    </row>
    <row r="107" spans="1:4" ht="16.5" thickBot="1" x14ac:dyDescent="0.3">
      <c r="A107" s="62">
        <f>'BASE PRODUITS'!A106</f>
        <v>561127</v>
      </c>
      <c r="B107" s="61" t="str">
        <f>IF(ISBLANK('BASE PRODUITS'!B106),"",'BASE PRODUITS'!B106)</f>
        <v>Licol Halti</v>
      </c>
      <c r="C107" s="60">
        <f ca="1">SUM('ETAT DES STOCKS'!G106)</f>
        <v>1</v>
      </c>
      <c r="D107" s="64"/>
    </row>
    <row r="108" spans="1:4" ht="16.5" thickBot="1" x14ac:dyDescent="0.3">
      <c r="A108" s="62">
        <f>'BASE PRODUITS'!A107</f>
        <v>561323</v>
      </c>
      <c r="B108" s="61" t="str">
        <f>IF(ISBLANK('BASE PRODUITS'!B107),"",'BASE PRODUITS'!B107)</f>
        <v>Collier Cousu Double</v>
      </c>
      <c r="C108" s="60">
        <f ca="1">SUM('ETAT DES STOCKS'!G107)</f>
        <v>1</v>
      </c>
      <c r="D108" s="64"/>
    </row>
    <row r="109" spans="1:4" ht="16.5" thickBot="1" x14ac:dyDescent="0.3">
      <c r="A109" s="62">
        <f>'BASE PRODUITS'!A108</f>
        <v>561440</v>
      </c>
      <c r="B109" s="61" t="str">
        <f>IF(ISBLANK('BASE PRODUITS'!B108),"",'BASE PRODUITS'!B108)</f>
        <v>Collier Cuir</v>
      </c>
      <c r="C109" s="60">
        <f ca="1">SUM('ETAT DES STOCKS'!G108)</f>
        <v>1</v>
      </c>
      <c r="D109" s="64"/>
    </row>
    <row r="110" spans="1:4" ht="16.5" thickBot="1" x14ac:dyDescent="0.3">
      <c r="A110" s="62">
        <f>'BASE PRODUITS'!A109</f>
        <v>566500</v>
      </c>
      <c r="B110" s="61" t="str">
        <f>IF(ISBLANK('BASE PRODUITS'!B109),"",'BASE PRODUITS'!B109)</f>
        <v>Collier Cuir</v>
      </c>
      <c r="C110" s="60">
        <f ca="1">SUM('ETAT DES STOCKS'!G109)</f>
        <v>3</v>
      </c>
      <c r="D110" s="64"/>
    </row>
    <row r="111" spans="1:4" ht="16.5" thickBot="1" x14ac:dyDescent="0.3">
      <c r="A111" s="62">
        <f>'BASE PRODUITS'!A110</f>
        <v>566800</v>
      </c>
      <c r="B111" s="61" t="str">
        <f>IF(ISBLANK('BASE PRODUITS'!B110),"",'BASE PRODUITS'!B110)</f>
        <v>Collier Cuir</v>
      </c>
      <c r="C111" s="60">
        <f ca="1">SUM('ETAT DES STOCKS'!G110)</f>
        <v>2</v>
      </c>
      <c r="D111" s="64"/>
    </row>
    <row r="112" spans="1:4" ht="16.5" thickBot="1" x14ac:dyDescent="0.3">
      <c r="A112" s="62">
        <f>'BASE PRODUITS'!A111</f>
        <v>578301</v>
      </c>
      <c r="B112" s="61" t="str">
        <f>IF(ISBLANK('BASE PRODUITS'!B111),"",'BASE PRODUITS'!B111)</f>
        <v xml:space="preserve">Collier Fluorescent </v>
      </c>
      <c r="C112" s="60">
        <f ca="1">SUM('ETAT DES STOCKS'!G111)</f>
        <v>1</v>
      </c>
      <c r="D112" s="64"/>
    </row>
    <row r="113" spans="1:4" ht="16.5" thickBot="1" x14ac:dyDescent="0.3">
      <c r="A113" s="62">
        <f>'BASE PRODUITS'!A112</f>
        <v>578304</v>
      </c>
      <c r="B113" s="61" t="str">
        <f>IF(ISBLANK('BASE PRODUITS'!B112),"",'BASE PRODUITS'!B112)</f>
        <v xml:space="preserve">Collier Fluorescent </v>
      </c>
      <c r="C113" s="60">
        <f ca="1">SUM('ETAT DES STOCKS'!G112)</f>
        <v>1</v>
      </c>
      <c r="D113" s="64"/>
    </row>
    <row r="114" spans="1:4" ht="16.5" thickBot="1" x14ac:dyDescent="0.3">
      <c r="A114" s="62">
        <f>'BASE PRODUITS'!A113</f>
        <v>578314</v>
      </c>
      <c r="B114" s="61" t="str">
        <f>IF(ISBLANK('BASE PRODUITS'!B113),"",'BASE PRODUITS'!B113)</f>
        <v xml:space="preserve">Collier Fluorescent </v>
      </c>
      <c r="C114" s="60">
        <f ca="1">SUM('ETAT DES STOCKS'!G113)</f>
        <v>1</v>
      </c>
      <c r="D114" s="64"/>
    </row>
    <row r="115" spans="1:4" ht="16.5" thickBot="1" x14ac:dyDescent="0.3">
      <c r="A115" s="62">
        <f>'BASE PRODUITS'!A114</f>
        <v>578320</v>
      </c>
      <c r="B115" s="61" t="str">
        <f>IF(ISBLANK('BASE PRODUITS'!B114),"",'BASE PRODUITS'!B114)</f>
        <v>Collier Biothane Fluo</v>
      </c>
      <c r="C115" s="60">
        <f ca="1">SUM('ETAT DES STOCKS'!G114)</f>
        <v>2</v>
      </c>
      <c r="D115" s="64"/>
    </row>
    <row r="116" spans="1:4" ht="16.5" thickBot="1" x14ac:dyDescent="0.3">
      <c r="A116" s="62">
        <f>'BASE PRODUITS'!A115</f>
        <v>578321</v>
      </c>
      <c r="B116" s="61" t="str">
        <f>IF(ISBLANK('BASE PRODUITS'!B115),"",'BASE PRODUITS'!B115)</f>
        <v>Collier Biothane Fluo</v>
      </c>
      <c r="C116" s="60">
        <f ca="1">SUM('ETAT DES STOCKS'!G115)</f>
        <v>1</v>
      </c>
      <c r="D116" s="64"/>
    </row>
    <row r="117" spans="1:4" ht="16.5" thickBot="1" x14ac:dyDescent="0.3">
      <c r="A117" s="62">
        <f>'BASE PRODUITS'!A116</f>
        <v>578322</v>
      </c>
      <c r="B117" s="61" t="str">
        <f>IF(ISBLANK('BASE PRODUITS'!B116),"",'BASE PRODUITS'!B116)</f>
        <v>Collier Biothane Fluo</v>
      </c>
      <c r="C117" s="60">
        <f ca="1">SUM('ETAT DES STOCKS'!G116)</f>
        <v>1</v>
      </c>
      <c r="D117" s="64"/>
    </row>
    <row r="118" spans="1:4" ht="16.5" thickBot="1" x14ac:dyDescent="0.3">
      <c r="A118" s="62">
        <f>'BASE PRODUITS'!A117</f>
        <v>578327</v>
      </c>
      <c r="B118" s="61" t="str">
        <f>IF(ISBLANK('BASE PRODUITS'!B117),"",'BASE PRODUITS'!B117)</f>
        <v>Collier Biothane Reflechissant</v>
      </c>
      <c r="C118" s="60">
        <f ca="1">SUM('ETAT DES STOCKS'!G117)</f>
        <v>1</v>
      </c>
      <c r="D118" s="64"/>
    </row>
    <row r="119" spans="1:4" ht="16.5" thickBot="1" x14ac:dyDescent="0.3">
      <c r="A119" s="62">
        <f>'BASE PRODUITS'!A118</f>
        <v>578328</v>
      </c>
      <c r="B119" s="61" t="str">
        <f>IF(ISBLANK('BASE PRODUITS'!B118),"",'BASE PRODUITS'!B118)</f>
        <v>Collier Biothane Reflechissant</v>
      </c>
      <c r="C119" s="60">
        <f ca="1">SUM('ETAT DES STOCKS'!G118)</f>
        <v>1</v>
      </c>
      <c r="D119" s="64"/>
    </row>
    <row r="120" spans="1:4" ht="16.5" thickBot="1" x14ac:dyDescent="0.3">
      <c r="A120" s="62">
        <f>'BASE PRODUITS'!A119</f>
        <v>578334</v>
      </c>
      <c r="B120" s="61" t="str">
        <f>IF(ISBLANK('BASE PRODUITS'!B119),"",'BASE PRODUITS'!B119)</f>
        <v>Collier Biothane Camouflage</v>
      </c>
      <c r="C120" s="60">
        <f ca="1">SUM('ETAT DES STOCKS'!G119)</f>
        <v>1</v>
      </c>
      <c r="D120" s="64"/>
    </row>
    <row r="121" spans="1:4" ht="16.5" thickBot="1" x14ac:dyDescent="0.3">
      <c r="A121" s="62">
        <f>'BASE PRODUITS'!A120</f>
        <v>578335</v>
      </c>
      <c r="B121" s="61" t="str">
        <f>IF(ISBLANK('BASE PRODUITS'!B120),"",'BASE PRODUITS'!B120)</f>
        <v>Collier Biothane Camouflage</v>
      </c>
      <c r="C121" s="60">
        <f ca="1">SUM('ETAT DES STOCKS'!G120)</f>
        <v>1</v>
      </c>
      <c r="D121" s="64"/>
    </row>
    <row r="122" spans="1:4" ht="16.5" thickBot="1" x14ac:dyDescent="0.3">
      <c r="A122" s="62">
        <f>'BASE PRODUITS'!A121</f>
        <v>578336</v>
      </c>
      <c r="B122" s="61" t="str">
        <f>IF(ISBLANK('BASE PRODUITS'!B121),"",'BASE PRODUITS'!B121)</f>
        <v>Collier Biothane Camouflage</v>
      </c>
      <c r="C122" s="60">
        <f ca="1">SUM('ETAT DES STOCKS'!G121)</f>
        <v>1</v>
      </c>
      <c r="D122" s="64"/>
    </row>
    <row r="123" spans="1:4" ht="16.5" thickBot="1" x14ac:dyDescent="0.3">
      <c r="A123" s="62">
        <f>'BASE PRODUITS'!A122</f>
        <v>578337</v>
      </c>
      <c r="B123" s="61" t="str">
        <f>IF(ISBLANK('BASE PRODUITS'!B122),"",'BASE PRODUITS'!B122)</f>
        <v>Collier Biothane Camouflage</v>
      </c>
      <c r="C123" s="60">
        <f ca="1">SUM('ETAT DES STOCKS'!G122)</f>
        <v>1</v>
      </c>
      <c r="D123" s="64"/>
    </row>
    <row r="124" spans="1:4" ht="16.5" thickBot="1" x14ac:dyDescent="0.3">
      <c r="A124" s="62">
        <f>'BASE PRODUITS'!A123</f>
        <v>578342</v>
      </c>
      <c r="B124" s="61" t="str">
        <f>IF(ISBLANK('BASE PRODUITS'!B123),"",'BASE PRODUITS'!B123)</f>
        <v>Collier Biothane Camouflage</v>
      </c>
      <c r="C124" s="60">
        <f ca="1">SUM('ETAT DES STOCKS'!G123)</f>
        <v>1</v>
      </c>
      <c r="D124" s="64"/>
    </row>
    <row r="125" spans="1:4" ht="16.5" thickBot="1" x14ac:dyDescent="0.3">
      <c r="A125" s="62">
        <f>'BASE PRODUITS'!A124</f>
        <v>578344</v>
      </c>
      <c r="B125" s="61" t="str">
        <f>IF(ISBLANK('BASE PRODUITS'!B124),"",'BASE PRODUITS'!B124)</f>
        <v>Collier Biothane Camouflage</v>
      </c>
      <c r="C125" s="60">
        <f ca="1">SUM('ETAT DES STOCKS'!G124)</f>
        <v>1</v>
      </c>
      <c r="D125" s="64"/>
    </row>
    <row r="126" spans="1:4" ht="16.5" thickBot="1" x14ac:dyDescent="0.3">
      <c r="A126" s="62">
        <f>'BASE PRODUITS'!A125</f>
        <v>578348</v>
      </c>
      <c r="B126" s="61" t="str">
        <f>IF(ISBLANK('BASE PRODUITS'!B125),"",'BASE PRODUITS'!B125)</f>
        <v>Collier Biothane Camouflage</v>
      </c>
      <c r="C126" s="60">
        <f ca="1">SUM('ETAT DES STOCKS'!G125)</f>
        <v>1</v>
      </c>
      <c r="D126" s="64"/>
    </row>
    <row r="127" spans="1:4" ht="16.5" thickBot="1" x14ac:dyDescent="0.3">
      <c r="A127" s="62">
        <f>'BASE PRODUITS'!A126</f>
        <v>578353</v>
      </c>
      <c r="B127" s="61" t="str">
        <f>IF(ISBLANK('BASE PRODUITS'!B126),"",'BASE PRODUITS'!B126)</f>
        <v>Collier Biothane Camouflage</v>
      </c>
      <c r="C127" s="60">
        <f ca="1">SUM('ETAT DES STOCKS'!G126)</f>
        <v>1</v>
      </c>
      <c r="D127" s="64"/>
    </row>
    <row r="128" spans="1:4" ht="16.5" thickBot="1" x14ac:dyDescent="0.3">
      <c r="A128" s="62">
        <f>'BASE PRODUITS'!A127</f>
        <v>578376</v>
      </c>
      <c r="B128" s="61" t="str">
        <f>IF(ISBLANK('BASE PRODUITS'!B127),"",'BASE PRODUITS'!B127)</f>
        <v>Nite Dawg</v>
      </c>
      <c r="C128" s="60">
        <f ca="1">SUM('ETAT DES STOCKS'!G127)</f>
        <v>1</v>
      </c>
      <c r="D128" s="64"/>
    </row>
    <row r="129" spans="1:4" ht="16.5" thickBot="1" x14ac:dyDescent="0.3">
      <c r="A129" s="62">
        <f>'BASE PRODUITS'!A128</f>
        <v>578377</v>
      </c>
      <c r="B129" s="61" t="str">
        <f>IF(ISBLANK('BASE PRODUITS'!B128),"",'BASE PRODUITS'!B128)</f>
        <v>Nite Dawg</v>
      </c>
      <c r="C129" s="60">
        <f ca="1">SUM('ETAT DES STOCKS'!G128)</f>
        <v>1</v>
      </c>
      <c r="D129" s="64"/>
    </row>
    <row r="130" spans="1:4" ht="16.5" thickBot="1" x14ac:dyDescent="0.3">
      <c r="A130" s="62">
        <f>'BASE PRODUITS'!A129</f>
        <v>579378</v>
      </c>
      <c r="B130" s="61" t="str">
        <f>IF(ISBLANK('BASE PRODUITS'!B129),"",'BASE PRODUITS'!B129)</f>
        <v>Nite Dawg</v>
      </c>
      <c r="C130" s="60">
        <f ca="1">SUM('ETAT DES STOCKS'!G129)</f>
        <v>1</v>
      </c>
      <c r="D130" s="64"/>
    </row>
    <row r="131" spans="1:4" ht="16.5" thickBot="1" x14ac:dyDescent="0.3">
      <c r="A131" s="62">
        <f>'BASE PRODUITS'!A130</f>
        <v>700320</v>
      </c>
      <c r="B131" s="61" t="str">
        <f>IF(ISBLANK('BASE PRODUITS'!B130),"",'BASE PRODUITS'!B130)</f>
        <v>Karlie</v>
      </c>
      <c r="C131" s="60">
        <f ca="1">SUM('ETAT DES STOCKS'!G130)</f>
        <v>4</v>
      </c>
      <c r="D131" s="64"/>
    </row>
    <row r="132" spans="1:4" ht="16.5" thickBot="1" x14ac:dyDescent="0.3">
      <c r="A132" s="62">
        <f>'BASE PRODUITS'!A131</f>
        <v>700320</v>
      </c>
      <c r="B132" s="61" t="str">
        <f>IF(ISBLANK('BASE PRODUITS'!B131),"",'BASE PRODUITS'!B131)</f>
        <v>Karlie</v>
      </c>
      <c r="C132" s="60">
        <f ca="1">SUM('ETAT DES STOCKS'!G131)</f>
        <v>4</v>
      </c>
      <c r="D132" s="64"/>
    </row>
    <row r="133" spans="1:4" ht="16.5" thickBot="1" x14ac:dyDescent="0.3">
      <c r="A133" s="62">
        <f>'BASE PRODUITS'!A132</f>
        <v>700321</v>
      </c>
      <c r="B133" s="61" t="str">
        <f>IF(ISBLANK('BASE PRODUITS'!B132),"",'BASE PRODUITS'!B132)</f>
        <v>Clix animals</v>
      </c>
      <c r="C133" s="60">
        <f ca="1">SUM('ETAT DES STOCKS'!G132)</f>
        <v>5</v>
      </c>
      <c r="D133" s="64"/>
    </row>
    <row r="134" spans="1:4" ht="16.5" thickBot="1" x14ac:dyDescent="0.3">
      <c r="A134" s="62">
        <f>'BASE PRODUITS'!A133</f>
        <v>700322</v>
      </c>
      <c r="B134" s="61" t="str">
        <f>IF(ISBLANK('BASE PRODUITS'!B133),"",'BASE PRODUITS'!B133)</f>
        <v>Starmark</v>
      </c>
      <c r="C134" s="60">
        <f ca="1">SUM('ETAT DES STOCKS'!G133)</f>
        <v>4</v>
      </c>
      <c r="D134" s="64"/>
    </row>
    <row r="135" spans="1:4" ht="16.5" thickBot="1" x14ac:dyDescent="0.3">
      <c r="A135" s="62">
        <f>'BASE PRODUITS'!A134</f>
        <v>700323</v>
      </c>
      <c r="B135" s="61" t="str">
        <f>IF(ISBLANK('BASE PRODUITS'!B134),"",'BASE PRODUITS'!B134)</f>
        <v>Starmark Delux</v>
      </c>
      <c r="C135" s="60">
        <f ca="1">SUM('ETAT DES STOCKS'!G134)</f>
        <v>0</v>
      </c>
      <c r="D135" s="64"/>
    </row>
    <row r="136" spans="1:4" ht="16.5" thickBot="1" x14ac:dyDescent="0.3">
      <c r="A136" s="62">
        <f>'BASE PRODUITS'!A135</f>
        <v>700326</v>
      </c>
      <c r="B136" s="61" t="str">
        <f>IF(ISBLANK('BASE PRODUITS'!B135),"",'BASE PRODUITS'!B135)</f>
        <v>Clix Target Sticks</v>
      </c>
      <c r="C136" s="60">
        <f ca="1">SUM('ETAT DES STOCKS'!G135)</f>
        <v>1</v>
      </c>
      <c r="D136" s="64"/>
    </row>
    <row r="137" spans="1:4" ht="16.5" thickBot="1" x14ac:dyDescent="0.3">
      <c r="A137" s="62">
        <f>'BASE PRODUITS'!A136</f>
        <v>700340</v>
      </c>
      <c r="B137" s="61" t="str">
        <f>IF(ISBLANK('BASE PRODUITS'!B136),"",'BASE PRODUITS'!B136)</f>
        <v>Toilet Training Bells</v>
      </c>
      <c r="C137" s="60">
        <f ca="1">SUM('ETAT DES STOCKS'!G136)</f>
        <v>2</v>
      </c>
      <c r="D137" s="64"/>
    </row>
    <row r="138" spans="1:4" ht="16.5" thickBot="1" x14ac:dyDescent="0.3">
      <c r="A138" s="62">
        <f>'BASE PRODUITS'!A137</f>
        <v>740037</v>
      </c>
      <c r="B138" s="61" t="str">
        <f>IF(ISBLANK('BASE PRODUITS'!B137),"",'BASE PRODUITS'!B137)</f>
        <v>Chuckit Ball Lanceur de Balles ' sport '</v>
      </c>
      <c r="C138" s="60">
        <f ca="1">SUM('ETAT DES STOCKS'!G137)</f>
        <v>1</v>
      </c>
      <c r="D138" s="64"/>
    </row>
    <row r="139" spans="1:4" ht="16.5" thickBot="1" x14ac:dyDescent="0.3">
      <c r="A139" s="62">
        <f>'BASE PRODUITS'!A138</f>
        <v>740051</v>
      </c>
      <c r="B139" s="61" t="str">
        <f>IF(ISBLANK('BASE PRODUITS'!B138),"",'BASE PRODUITS'!B138)</f>
        <v>Chuckit Ball Lanceur de Balles</v>
      </c>
      <c r="C139" s="60">
        <f ca="1">SUM('ETAT DES STOCKS'!G138)</f>
        <v>1</v>
      </c>
      <c r="D139" s="64"/>
    </row>
    <row r="140" spans="1:4" ht="16.5" thickBot="1" x14ac:dyDescent="0.3">
      <c r="A140" s="62">
        <f>'BASE PRODUITS'!A139</f>
        <v>740072</v>
      </c>
      <c r="B140" s="61" t="str">
        <f>IF(ISBLANK('BASE PRODUITS'!B139),"",'BASE PRODUITS'!B139)</f>
        <v>Chuckit Erratic Ball</v>
      </c>
      <c r="C140" s="60">
        <f ca="1">SUM('ETAT DES STOCKS'!G139)</f>
        <v>2</v>
      </c>
      <c r="D140" s="64"/>
    </row>
    <row r="141" spans="1:4" ht="16.5" thickBot="1" x14ac:dyDescent="0.3">
      <c r="A141" s="62">
        <f>'BASE PRODUITS'!A140</f>
        <v>740091</v>
      </c>
      <c r="B141" s="61" t="str">
        <f>IF(ISBLANK('BASE PRODUITS'!B140),"",'BASE PRODUITS'!B140)</f>
        <v>Chuckit Fanatic Ball</v>
      </c>
      <c r="C141" s="60">
        <f ca="1">SUM('ETAT DES STOCKS'!G140)</f>
        <v>1</v>
      </c>
      <c r="D141" s="64"/>
    </row>
    <row r="142" spans="1:4" ht="16.5" thickBot="1" x14ac:dyDescent="0.3">
      <c r="A142" s="62">
        <f>'BASE PRODUITS'!A141</f>
        <v>740092</v>
      </c>
      <c r="B142" s="61" t="str">
        <f>IF(ISBLANK('BASE PRODUITS'!B141),"",'BASE PRODUITS'!B141)</f>
        <v>Chuckit Fanatic Ball</v>
      </c>
      <c r="C142" s="60">
        <f ca="1">SUM('ETAT DES STOCKS'!G141)</f>
        <v>1</v>
      </c>
      <c r="D142" s="64"/>
    </row>
    <row r="143" spans="1:4" ht="16.5" thickBot="1" x14ac:dyDescent="0.3">
      <c r="A143" s="62">
        <f>'BASE PRODUITS'!A142</f>
        <v>740115</v>
      </c>
      <c r="B143" s="61" t="str">
        <f>IF(ISBLANK('BASE PRODUITS'!B142),"",'BASE PRODUITS'!B142)</f>
        <v>Chuckit Floppy Tug</v>
      </c>
      <c r="C143" s="60">
        <f ca="1">SUM('ETAT DES STOCKS'!G142)</f>
        <v>1</v>
      </c>
      <c r="D143" s="64"/>
    </row>
    <row r="144" spans="1:4" ht="16.5" thickBot="1" x14ac:dyDescent="0.3">
      <c r="A144" s="62">
        <f>'BASE PRODUITS'!A143</f>
        <v>750070</v>
      </c>
      <c r="B144" s="61" t="str">
        <f>IF(ISBLANK('BASE PRODUITS'!B143),"",'BASE PRODUITS'!B143)</f>
        <v>Starmark ChewBall</v>
      </c>
      <c r="C144" s="60">
        <f ca="1">SUM('ETAT DES STOCKS'!G143)</f>
        <v>1</v>
      </c>
      <c r="D144" s="64"/>
    </row>
    <row r="145" spans="1:4" ht="16.5" thickBot="1" x14ac:dyDescent="0.3">
      <c r="A145" s="62">
        <f>'BASE PRODUITS'!A144</f>
        <v>750300</v>
      </c>
      <c r="B145" s="61" t="str">
        <f>IF(ISBLANK('BASE PRODUITS'!B144),"",'BASE PRODUITS'!B144)</f>
        <v>Karlie Flamingo Ball Catch</v>
      </c>
      <c r="C145" s="60">
        <f ca="1">SUM('ETAT DES STOCKS'!G144)</f>
        <v>1</v>
      </c>
      <c r="D145" s="64"/>
    </row>
    <row r="146" spans="1:4" ht="16.5" thickBot="1" x14ac:dyDescent="0.3">
      <c r="A146" s="62">
        <f>'BASE PRODUITS'!A145</f>
        <v>750309</v>
      </c>
      <c r="B146" s="61" t="str">
        <f>IF(ISBLANK('BASE PRODUITS'!B145),"",'BASE PRODUITS'!B145)</f>
        <v>Flamingo Rubber Ball</v>
      </c>
      <c r="C146" s="60">
        <f ca="1">SUM('ETAT DES STOCKS'!G145)</f>
        <v>1</v>
      </c>
      <c r="D146" s="64"/>
    </row>
    <row r="147" spans="1:4" ht="16.5" thickBot="1" x14ac:dyDescent="0.3">
      <c r="A147" s="62">
        <f>'BASE PRODUITS'!A146</f>
        <v>750322</v>
      </c>
      <c r="B147" s="61" t="str">
        <f>IF(ISBLANK('BASE PRODUITS'!B146),"",'BASE PRODUITS'!B146)</f>
        <v>Karlie Flamingo Balle Pattes</v>
      </c>
      <c r="C147" s="60">
        <f ca="1">SUM('ETAT DES STOCKS'!G146)</f>
        <v>3</v>
      </c>
      <c r="D147" s="64"/>
    </row>
    <row r="148" spans="1:4" ht="16.5" thickBot="1" x14ac:dyDescent="0.3">
      <c r="A148" s="62">
        <f>'BASE PRODUITS'!A147</f>
        <v>750377</v>
      </c>
      <c r="B148" s="61" t="str">
        <f>IF(ISBLANK('BASE PRODUITS'!B147),"",'BASE PRODUITS'!B147)</f>
        <v>Jolly Pets Flotteur</v>
      </c>
      <c r="C148" s="60">
        <f ca="1">SUM('ETAT DES STOCKS'!G147)</f>
        <v>1</v>
      </c>
      <c r="D148" s="64"/>
    </row>
    <row r="149" spans="1:4" ht="16.5" thickBot="1" x14ac:dyDescent="0.3">
      <c r="A149" s="62">
        <f>'BASE PRODUITS'!A148</f>
        <v>750514</v>
      </c>
      <c r="B149" s="61" t="str">
        <f>IF(ISBLANK('BASE PRODUITS'!B148),"",'BASE PRODUITS'!B148)</f>
        <v>Dogzilla Œuf Dino</v>
      </c>
      <c r="C149" s="60">
        <f ca="1">SUM('ETAT DES STOCKS'!G148)</f>
        <v>1</v>
      </c>
      <c r="D149" s="64"/>
    </row>
    <row r="150" spans="1:4" ht="16.5" thickBot="1" x14ac:dyDescent="0.3">
      <c r="A150" s="62">
        <f>'BASE PRODUITS'!A149</f>
        <v>750522</v>
      </c>
      <c r="B150" s="61" t="str">
        <f>IF(ISBLANK('BASE PRODUITS'!B149),"",'BASE PRODUITS'!B149)</f>
        <v>Dogzilla Snarl Tug</v>
      </c>
      <c r="C150" s="60">
        <f ca="1">SUM('ETAT DES STOCKS'!G149)</f>
        <v>1</v>
      </c>
      <c r="D150" s="64"/>
    </row>
    <row r="151" spans="1:4" ht="16.5" thickBot="1" x14ac:dyDescent="0.3">
      <c r="A151" s="62">
        <f>'BASE PRODUITS'!A150</f>
        <v>750522</v>
      </c>
      <c r="B151" s="61" t="str">
        <f>IF(ISBLANK('BASE PRODUITS'!B150),"",'BASE PRODUITS'!B150)</f>
        <v>Dogzilla Snarl Tug</v>
      </c>
      <c r="C151" s="60">
        <f ca="1">SUM('ETAT DES STOCKS'!G150)</f>
        <v>1</v>
      </c>
      <c r="D151" s="64"/>
    </row>
    <row r="152" spans="1:4" ht="16.5" thickBot="1" x14ac:dyDescent="0.3">
      <c r="A152" s="62">
        <f>'BASE PRODUITS'!A151</f>
        <v>750523</v>
      </c>
      <c r="B152" s="61" t="str">
        <f>IF(ISBLANK('BASE PRODUITS'!B151),"",'BASE PRODUITS'!B151)</f>
        <v>Dogzilla Snarl Tug</v>
      </c>
      <c r="C152" s="60">
        <f ca="1">SUM('ETAT DES STOCKS'!G151)</f>
        <v>1</v>
      </c>
      <c r="D152" s="64"/>
    </row>
    <row r="153" spans="1:4" ht="16.5" thickBot="1" x14ac:dyDescent="0.3">
      <c r="A153" s="62">
        <f>'BASE PRODUITS'!A152</f>
        <v>750566</v>
      </c>
      <c r="B153" s="61" t="str">
        <f>IF(ISBLANK('BASE PRODUITS'!B152),"",'BASE PRODUITS'!B152)</f>
        <v>Kong Wobber Distributeur</v>
      </c>
      <c r="C153" s="60">
        <f ca="1">SUM('ETAT DES STOCKS'!G152)</f>
        <v>1</v>
      </c>
      <c r="D153" s="64"/>
    </row>
    <row r="154" spans="1:4" ht="16.5" thickBot="1" x14ac:dyDescent="0.3">
      <c r="A154" s="62">
        <f>'BASE PRODUITS'!A153</f>
        <v>750578</v>
      </c>
      <c r="B154" s="61" t="str">
        <f>IF(ISBLANK('BASE PRODUITS'!B153),"",'BASE PRODUITS'!B153)</f>
        <v>Kong Wobber Distributeur</v>
      </c>
      <c r="C154" s="60">
        <f ca="1">SUM('ETAT DES STOCKS'!G153)</f>
        <v>1</v>
      </c>
      <c r="D154" s="64"/>
    </row>
    <row r="155" spans="1:4" ht="16.5" thickBot="1" x14ac:dyDescent="0.3">
      <c r="A155" s="62">
        <f>'BASE PRODUITS'!A154</f>
        <v>750590</v>
      </c>
      <c r="B155" s="61" t="str">
        <f>IF(ISBLANK('BASE PRODUITS'!B154),"",'BASE PRODUITS'!B154)</f>
        <v>Kong Goodie Bone</v>
      </c>
      <c r="C155" s="60">
        <f ca="1">SUM('ETAT DES STOCKS'!G154)</f>
        <v>1</v>
      </c>
      <c r="D155" s="64"/>
    </row>
    <row r="156" spans="1:4" ht="16.5" thickBot="1" x14ac:dyDescent="0.3">
      <c r="A156" s="62">
        <f>'BASE PRODUITS'!A155</f>
        <v>750595</v>
      </c>
      <c r="B156" s="61" t="str">
        <f>IF(ISBLANK('BASE PRODUITS'!B155),"",'BASE PRODUITS'!B155)</f>
        <v>Kong Binkie</v>
      </c>
      <c r="C156" s="60">
        <f ca="1">SUM('ETAT DES STOCKS'!G155)</f>
        <v>1</v>
      </c>
      <c r="D156" s="64"/>
    </row>
    <row r="157" spans="1:4" ht="16.5" thickBot="1" x14ac:dyDescent="0.3">
      <c r="A157" s="62">
        <f>'BASE PRODUITS'!A156</f>
        <v>750596</v>
      </c>
      <c r="B157" s="61" t="str">
        <f>IF(ISBLANK('BASE PRODUITS'!B156),"",'BASE PRODUITS'!B156)</f>
        <v>Kong Binkie</v>
      </c>
      <c r="C157" s="60">
        <f ca="1">SUM('ETAT DES STOCKS'!G156)</f>
        <v>1</v>
      </c>
      <c r="D157" s="64"/>
    </row>
    <row r="158" spans="1:4" ht="16.5" thickBot="1" x14ac:dyDescent="0.3">
      <c r="A158" s="62">
        <f>'BASE PRODUITS'!A157</f>
        <v>750600</v>
      </c>
      <c r="B158" s="61" t="str">
        <f>IF(ISBLANK('BASE PRODUITS'!B157),"",'BASE PRODUITS'!B157)</f>
        <v>Kong Classique</v>
      </c>
      <c r="C158" s="60">
        <f ca="1">SUM('ETAT DES STOCKS'!G157)</f>
        <v>1</v>
      </c>
      <c r="D158" s="64"/>
    </row>
    <row r="159" spans="1:4" ht="16.5" thickBot="1" x14ac:dyDescent="0.3">
      <c r="A159" s="62">
        <f>'BASE PRODUITS'!A158</f>
        <v>750601</v>
      </c>
      <c r="B159" s="61" t="str">
        <f>IF(ISBLANK('BASE PRODUITS'!B158),"",'BASE PRODUITS'!B158)</f>
        <v>Kong Classique</v>
      </c>
      <c r="C159" s="60">
        <f ca="1">SUM('ETAT DES STOCKS'!G158)</f>
        <v>2</v>
      </c>
      <c r="D159" s="64"/>
    </row>
    <row r="160" spans="1:4" ht="16.5" thickBot="1" x14ac:dyDescent="0.3">
      <c r="A160" s="62">
        <f>'BASE PRODUITS'!A159</f>
        <v>750602</v>
      </c>
      <c r="B160" s="61" t="str">
        <f>IF(ISBLANK('BASE PRODUITS'!B159),"",'BASE PRODUITS'!B159)</f>
        <v>Kong Classique</v>
      </c>
      <c r="C160" s="60">
        <f ca="1">SUM('ETAT DES STOCKS'!G159)</f>
        <v>1</v>
      </c>
      <c r="D160" s="64"/>
    </row>
    <row r="161" spans="1:4" ht="16.5" thickBot="1" x14ac:dyDescent="0.3">
      <c r="A161" s="62">
        <f>'BASE PRODUITS'!A160</f>
        <v>750603</v>
      </c>
      <c r="B161" s="61" t="str">
        <f>IF(ISBLANK('BASE PRODUITS'!B160),"",'BASE PRODUITS'!B160)</f>
        <v>Kong Classique</v>
      </c>
      <c r="C161" s="60">
        <f ca="1">SUM('ETAT DES STOCKS'!G160)</f>
        <v>1</v>
      </c>
      <c r="D161" s="64"/>
    </row>
    <row r="162" spans="1:4" ht="16.5" thickBot="1" x14ac:dyDescent="0.3">
      <c r="A162" s="62">
        <f>'BASE PRODUITS'!A161</f>
        <v>750608</v>
      </c>
      <c r="B162" s="61" t="str">
        <f>IF(ISBLANK('BASE PRODUITS'!B161),"",'BASE PRODUITS'!B161)</f>
        <v>Kong Classique</v>
      </c>
      <c r="C162" s="60">
        <f ca="1">SUM('ETAT DES STOCKS'!G161)</f>
        <v>1</v>
      </c>
      <c r="D162" s="64"/>
    </row>
    <row r="163" spans="1:4" ht="16.5" thickBot="1" x14ac:dyDescent="0.3">
      <c r="A163" s="62">
        <f>'BASE PRODUITS'!A162</f>
        <v>750632</v>
      </c>
      <c r="B163" s="61" t="str">
        <f>IF(ISBLANK('BASE PRODUITS'!B162),"",'BASE PRODUITS'!B162)</f>
        <v>Kong Dura Soft</v>
      </c>
      <c r="C163" s="60">
        <f ca="1">SUM('ETAT DES STOCKS'!G162)</f>
        <v>1</v>
      </c>
      <c r="D163" s="64"/>
    </row>
    <row r="164" spans="1:4" ht="16.5" thickBot="1" x14ac:dyDescent="0.3">
      <c r="A164" s="62">
        <f>'BASE PRODUITS'!A163</f>
        <v>750683</v>
      </c>
      <c r="B164" s="61" t="str">
        <f>IF(ISBLANK('BASE PRODUITS'!B163),"",'BASE PRODUITS'!B163)</f>
        <v>Kong Shakers</v>
      </c>
      <c r="C164" s="60">
        <f ca="1">SUM('ETAT DES STOCKS'!G163)</f>
        <v>1</v>
      </c>
      <c r="D164" s="64"/>
    </row>
    <row r="165" spans="1:4" ht="16.5" thickBot="1" x14ac:dyDescent="0.3">
      <c r="A165" s="62">
        <f>'BASE PRODUITS'!A164</f>
        <v>760555</v>
      </c>
      <c r="B165" s="61" t="str">
        <f>IF(ISBLANK('BASE PRODUITS'!B164),"",'BASE PRODUITS'!B164)</f>
        <v>Difac Corde 4 nœuds</v>
      </c>
      <c r="C165" s="60">
        <f ca="1">SUM('ETAT DES STOCKS'!G164)</f>
        <v>1</v>
      </c>
      <c r="D165" s="64"/>
    </row>
    <row r="166" spans="1:4" ht="16.5" thickBot="1" x14ac:dyDescent="0.3">
      <c r="A166" s="62">
        <f>'BASE PRODUITS'!A165</f>
        <v>769998</v>
      </c>
      <c r="B166" s="61" t="str">
        <f>IF(ISBLANK('BASE PRODUITS'!B165),"",'BASE PRODUITS'!B165)</f>
        <v>West Paw Bumi</v>
      </c>
      <c r="C166" s="60">
        <f ca="1">SUM('ETAT DES STOCKS'!G165)</f>
        <v>1</v>
      </c>
      <c r="D166" s="64"/>
    </row>
    <row r="167" spans="1:4" ht="16.5" thickBot="1" x14ac:dyDescent="0.3">
      <c r="A167" s="62">
        <f>'BASE PRODUITS'!A166</f>
        <v>954326</v>
      </c>
      <c r="B167" s="61" t="str">
        <f>IF(ISBLANK('BASE PRODUITS'!B166),"",'BASE PRODUITS'!B166)</f>
        <v>Spot Lit</v>
      </c>
      <c r="C167" s="60">
        <f ca="1">SUM('ETAT DES STOCKS'!G166)</f>
        <v>1</v>
      </c>
      <c r="D167" s="64"/>
    </row>
    <row r="168" spans="1:4" ht="16.5" thickBot="1" x14ac:dyDescent="0.3">
      <c r="A168" s="62">
        <f>'BASE PRODUITS'!A167</f>
        <v>22226500</v>
      </c>
      <c r="B168" s="61" t="str">
        <f>IF(ISBLANK('BASE PRODUITS'!B167),"",'BASE PRODUITS'!B167)</f>
        <v>Dr.Clauder's Petit Modele 80g Chicken</v>
      </c>
      <c r="C168" s="60">
        <f ca="1">SUM('ETAT DES STOCKS'!G167)</f>
        <v>0</v>
      </c>
      <c r="D168" s="64"/>
    </row>
    <row r="169" spans="1:4" ht="16.5" thickBot="1" x14ac:dyDescent="0.3">
      <c r="A169" s="62">
        <f>'BASE PRODUITS'!A168</f>
        <v>22236500</v>
      </c>
      <c r="B169" s="61" t="str">
        <f>IF(ISBLANK('BASE PRODUITS'!B168),"",'BASE PRODUITS'!B168)</f>
        <v>Dr.Clauder's Grand Modele 500g</v>
      </c>
      <c r="C169" s="60">
        <f ca="1">SUM('ETAT DES STOCKS'!G168)</f>
        <v>9</v>
      </c>
      <c r="D169" s="64"/>
    </row>
    <row r="170" spans="1:4" ht="16.5" thickBot="1" x14ac:dyDescent="0.3">
      <c r="A170" s="62">
        <f>'BASE PRODUITS'!A169</f>
        <v>75354822</v>
      </c>
      <c r="B170" s="61" t="str">
        <f>IF(ISBLANK('BASE PRODUITS'!B169),"",'BASE PRODUITS'!B169)</f>
        <v>Laisse Multiposition Daytona</v>
      </c>
      <c r="C170" s="60">
        <f ca="1">SUM('ETAT DES STOCKS'!G169)</f>
        <v>0</v>
      </c>
      <c r="D170" s="64"/>
    </row>
    <row r="171" spans="1:4" ht="16.5" thickBot="1" x14ac:dyDescent="0.3">
      <c r="A171" s="62" t="str">
        <f>'BASE PRODUITS'!A170</f>
        <v>AC00023</v>
      </c>
      <c r="B171" s="61" t="str">
        <f>IF(ISBLANK('BASE PRODUITS'!B170),"",'BASE PRODUITS'!B170)</f>
        <v>Eliminator Vivog Duo</v>
      </c>
      <c r="C171" s="60">
        <f ca="1">SUM('ETAT DES STOCKS'!G170)</f>
        <v>1</v>
      </c>
      <c r="D171" s="64"/>
    </row>
    <row r="172" spans="1:4" ht="16.5" thickBot="1" x14ac:dyDescent="0.3">
      <c r="A172" s="62" t="str">
        <f>'BASE PRODUITS'!A171</f>
        <v>GD15226</v>
      </c>
      <c r="B172" s="61" t="str">
        <f>IF(ISBLANK('BASE PRODUITS'!B171),"",'BASE PRODUITS'!B171)</f>
        <v>Carrefour Corde 2 nœuds</v>
      </c>
      <c r="C172" s="60">
        <f ca="1">SUM('ETAT DES STOCKS'!G171)</f>
        <v>3</v>
      </c>
      <c r="D172" s="64"/>
    </row>
    <row r="173" spans="1:4" ht="16.5" thickBot="1" x14ac:dyDescent="0.3">
      <c r="A173" s="62" t="str">
        <f>'BASE PRODUITS'!A172</f>
        <v>KFA0025210R</v>
      </c>
      <c r="B173" s="65" t="str">
        <f>IF(ISBLANK('BASE PRODUITS'!B172),"",'BASE PRODUITS'!B172)</f>
        <v>Karlie Flamingo Ruffus Aqua</v>
      </c>
      <c r="C173" s="66">
        <f ca="1">SUM('ETAT DES STOCKS'!G172)</f>
        <v>1</v>
      </c>
      <c r="D173" s="104"/>
    </row>
    <row r="174" spans="1:4" ht="16.5" thickBot="1" x14ac:dyDescent="0.3">
      <c r="A174" s="62">
        <f>'BASE PRODUITS'!A173</f>
        <v>1010</v>
      </c>
      <c r="B174" s="65" t="str">
        <f>IF(ISBLANK('BASE PRODUITS'!B173),"",'BASE PRODUITS'!B173)</f>
        <v xml:space="preserve">Balle de tennis </v>
      </c>
      <c r="C174" s="66">
        <f ca="1">SUM('ETAT DES STOCKS'!G173)</f>
        <v>76</v>
      </c>
      <c r="D174" s="64"/>
    </row>
    <row r="175" spans="1:4" ht="16.5" thickBot="1" x14ac:dyDescent="0.3">
      <c r="A175" s="62">
        <f>'BASE PRODUITS'!A174</f>
        <v>527305</v>
      </c>
      <c r="B175" s="65" t="str">
        <f>IF(ISBLANK('BASE PRODUITS'!B174),"",'BASE PRODUITS'!B174)</f>
        <v>Chuckit! Tumble Bumper Max Glow </v>
      </c>
      <c r="C175" s="66">
        <f ca="1">SUM('ETAT DES STOCKS'!G174)</f>
        <v>1</v>
      </c>
      <c r="D175" s="125"/>
    </row>
  </sheetData>
  <mergeCells count="1">
    <mergeCell ref="A1:B1"/>
  </mergeCells>
  <conditionalFormatting sqref="A7:A175">
    <cfRule type="expression" dxfId="11" priority="5">
      <formula>MOD(ROW(),2)</formula>
    </cfRule>
  </conditionalFormatting>
  <conditionalFormatting sqref="C7:C175">
    <cfRule type="expression" dxfId="10" priority="4">
      <formula>MOD(ROW(),2)</formula>
    </cfRule>
  </conditionalFormatting>
  <conditionalFormatting sqref="B7:B175">
    <cfRule type="expression" dxfId="9" priority="3">
      <formula>MOD(ROW(),2)</formula>
    </cfRule>
  </conditionalFormatting>
  <conditionalFormatting sqref="A7:D175">
    <cfRule type="expression" dxfId="8" priority="1">
      <formula>MOD(ROW(),2)</formula>
    </cfRule>
    <cfRule type="expression" dxfId="7" priority="2">
      <formula>NOT(MOD(ROW(),2))</formula>
    </cfRule>
  </conditionalFormatting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JOURNAL STOCKS</vt:lpstr>
      <vt:lpstr>ETAT DES STOCKS</vt:lpstr>
      <vt:lpstr>BASE PRODUITS</vt:lpstr>
      <vt:lpstr>GRAPHIQUE ET BUDGET</vt:lpstr>
      <vt:lpstr>FEUILLE D'INVENTAIRE</vt:lpstr>
      <vt:lpstr>MoyensDePaiment</vt:lpstr>
      <vt:lpstr>'BASE PRODUITS'!Zone_d_impression</vt:lpstr>
      <vt:lpstr>'ETAT DES STOCKS'!Zone_d_impression</vt:lpstr>
      <vt:lpstr>'JOURNAL STOCKS'!Zone_d_impression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 Gestion Stocks Vente</dc:title>
  <dc:creator>bryan.thoury@live.fr</dc:creator>
  <cp:lastModifiedBy>Michel</cp:lastModifiedBy>
  <cp:revision/>
  <cp:lastPrinted>2018-09-27T16:30:59Z</cp:lastPrinted>
  <dcterms:created xsi:type="dcterms:W3CDTF">2017-03-13T12:30:15Z</dcterms:created>
  <dcterms:modified xsi:type="dcterms:W3CDTF">2018-11-05T20:15:49Z</dcterms:modified>
</cp:coreProperties>
</file>