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13980" windowHeight="4500"/>
  </bookViews>
  <sheets>
    <sheet name="Contribution Hauts Revenus" sheetId="1" r:id="rId1"/>
    <sheet name="Tableau Calcul" sheetId="2" r:id="rId2"/>
  </sheets>
  <definedNames>
    <definedName name="PC_T2">'Contribution Hauts Revenus'!$O$12</definedName>
    <definedName name="PC_T3">'Contribution Hauts Revenus'!$O$13</definedName>
    <definedName name="RFR">'Contribution Hauts Revenus'!$D$12</definedName>
    <definedName name="RFR_Q">'Contribution Hauts Revenus'!$D$18</definedName>
    <definedName name="Tranche1">'Contribution Hauts Revenus'!$N$11</definedName>
    <definedName name="Tranche2">'Contribution Hauts Revenus'!$N$12</definedName>
    <definedName name="Tranche3">'Contribution Hauts Revenus'!$N$13</definedName>
  </definedNames>
  <calcPr calcId="125725"/>
</workbook>
</file>

<file path=xl/calcChain.xml><?xml version="1.0" encoding="utf-8"?>
<calcChain xmlns="http://schemas.openxmlformats.org/spreadsheetml/2006/main">
  <c r="D24" i="1"/>
  <c r="P19"/>
  <c r="P18"/>
  <c r="P17"/>
  <c r="P13"/>
  <c r="P12"/>
  <c r="P11"/>
  <c r="M4"/>
  <c r="F6"/>
  <c r="H12"/>
  <c r="P20" l="1"/>
  <c r="P21" s="1"/>
  <c r="I18" s="1"/>
  <c r="P14"/>
  <c r="I12" s="1"/>
  <c r="D12"/>
  <c r="D18" l="1"/>
  <c r="H18" s="1"/>
  <c r="H24" s="1"/>
</calcChain>
</file>

<file path=xl/sharedStrings.xml><?xml version="1.0" encoding="utf-8"?>
<sst xmlns="http://schemas.openxmlformats.org/spreadsheetml/2006/main" count="57" uniqueCount="44">
  <si>
    <t>Contribution sur les hauts revenus - Fin du report d'imposition</t>
  </si>
  <si>
    <t>RFR N :</t>
  </si>
  <si>
    <t>RFR N-1 :</t>
  </si>
  <si>
    <t>RFR N-2 :</t>
  </si>
  <si>
    <t>RFR N s/ PV :</t>
  </si>
  <si>
    <t>PV fin report :</t>
  </si>
  <si>
    <t>Calcul Contribution sans Quotient</t>
  </si>
  <si>
    <t>Situation familiale :</t>
  </si>
  <si>
    <t>Bonjour à vous. Je souhaite dans un premier temps, que le chiffre indiqué en P4 soit soumise au barème pour un couple marié (0 - 500000 et 1000000 pour les paliers) dont copie est présente ci-dessus. Par exemple, si P4 = 1510297, je dois trouver 35412 (500000 à 0% , 500000 à 3% et le reliquat de 510297 à 4%)</t>
  </si>
  <si>
    <t>RFR</t>
  </si>
  <si>
    <t>Contribution =</t>
  </si>
  <si>
    <t>Taux</t>
  </si>
  <si>
    <t>Impôt</t>
  </si>
  <si>
    <t>Détail du calcul</t>
  </si>
  <si>
    <t>Total</t>
  </si>
  <si>
    <t>Calcul Contribution avec Quotient</t>
  </si>
  <si>
    <t>Moyenne N-2 et N-1 :</t>
  </si>
  <si>
    <t>Détail du calcul IDEM</t>
  </si>
  <si>
    <t>Marié</t>
  </si>
  <si>
    <t>Exception : Fin de report des PV d'apport</t>
  </si>
  <si>
    <t>Coefficient :</t>
  </si>
  <si>
    <t>Contribution :</t>
  </si>
  <si>
    <t>Tranche 1</t>
  </si>
  <si>
    <t>Tranche 2</t>
  </si>
  <si>
    <t xml:space="preserve">Tranche 3 &gt; </t>
  </si>
  <si>
    <t>&gt;</t>
  </si>
  <si>
    <t>&lt;=</t>
  </si>
  <si>
    <t>Liste des Noms utilisés dans la feuille</t>
  </si>
  <si>
    <t>PC_T2</t>
  </si>
  <si>
    <t>='Contribution Hauts Revenus'!$O$12</t>
  </si>
  <si>
    <t>PC_T3</t>
  </si>
  <si>
    <t>='Contribution Hauts Revenus'!$O$13</t>
  </si>
  <si>
    <t>='Contribution Hauts Revenus'!$D$12</t>
  </si>
  <si>
    <t>RFR_Q</t>
  </si>
  <si>
    <t>='Contribution Hauts Revenus'!$D$18</t>
  </si>
  <si>
    <t>Tranche1</t>
  </si>
  <si>
    <t>='Contribution Hauts Revenus'!$N$11</t>
  </si>
  <si>
    <t>Tranche2</t>
  </si>
  <si>
    <t>='Contribution Hauts Revenus'!$N$12</t>
  </si>
  <si>
    <t>Tranche3</t>
  </si>
  <si>
    <t>='Contribution Hauts Revenus'!$N$13</t>
  </si>
  <si>
    <t>500000 à &lt;=</t>
  </si>
  <si>
    <t>alternative</t>
  </si>
  <si>
    <t>Total * 2</t>
  </si>
</sst>
</file>

<file path=xl/styles.xml><?xml version="1.0" encoding="utf-8"?>
<styleSheet xmlns="http://schemas.openxmlformats.org/spreadsheetml/2006/main">
  <numFmts count="1">
    <numFmt numFmtId="164" formatCode="#,##0&quot; &quot;"/>
  </numFmts>
  <fonts count="8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3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3" xfId="0" applyBorder="1"/>
    <xf numFmtId="3" fontId="0" fillId="0" borderId="0" xfId="0" applyNumberFormat="1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3" fontId="0" fillId="0" borderId="1" xfId="0" applyNumberFormat="1" applyBorder="1"/>
    <xf numFmtId="0" fontId="1" fillId="0" borderId="0" xfId="0" applyFont="1"/>
    <xf numFmtId="0" fontId="0" fillId="0" borderId="2" xfId="0" applyBorder="1"/>
    <xf numFmtId="0" fontId="0" fillId="0" borderId="4" xfId="0" applyBorder="1" applyAlignment="1"/>
    <xf numFmtId="0" fontId="0" fillId="0" borderId="0" xfId="0" applyNumberFormat="1"/>
    <xf numFmtId="0" fontId="0" fillId="0" borderId="0" xfId="0" applyBorder="1" applyAlignment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/>
    <xf numFmtId="0" fontId="3" fillId="0" borderId="0" xfId="0" applyFont="1" applyFill="1" applyBorder="1" applyAlignment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right"/>
    </xf>
    <xf numFmtId="0" fontId="0" fillId="0" borderId="4" xfId="0" applyBorder="1" applyAlignment="1">
      <alignment horizontal="left"/>
    </xf>
    <xf numFmtId="164" fontId="0" fillId="0" borderId="10" xfId="0" applyNumberFormat="1" applyBorder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2" borderId="1" xfId="0" applyFill="1" applyBorder="1"/>
    <xf numFmtId="3" fontId="6" fillId="2" borderId="2" xfId="0" applyNumberFormat="1" applyFont="1" applyFill="1" applyBorder="1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3" fontId="7" fillId="2" borderId="12" xfId="0" applyNumberFormat="1" applyFont="1" applyFill="1" applyBorder="1"/>
    <xf numFmtId="3" fontId="5" fillId="2" borderId="2" xfId="0" applyNumberFormat="1" applyFont="1" applyFill="1" applyBorder="1" applyProtection="1">
      <protection locked="0"/>
    </xf>
    <xf numFmtId="3" fontId="2" fillId="2" borderId="12" xfId="0" applyNumberFormat="1" applyFont="1" applyFill="1" applyBorder="1" applyProtection="1">
      <protection locked="0"/>
    </xf>
    <xf numFmtId="3" fontId="5" fillId="2" borderId="12" xfId="0" applyNumberFormat="1" applyFont="1" applyFill="1" applyBorder="1" applyProtection="1">
      <protection locked="0"/>
    </xf>
    <xf numFmtId="3" fontId="4" fillId="0" borderId="12" xfId="0" applyNumberFormat="1" applyFont="1" applyBorder="1"/>
    <xf numFmtId="164" fontId="7" fillId="0" borderId="12" xfId="0" applyNumberFormat="1" applyFont="1" applyBorder="1" applyAlignment="1"/>
    <xf numFmtId="3" fontId="2" fillId="0" borderId="6" xfId="0" applyNumberFormat="1" applyFont="1" applyBorder="1" applyProtection="1">
      <protection locked="0"/>
    </xf>
    <xf numFmtId="10" fontId="2" fillId="0" borderId="8" xfId="0" applyNumberFormat="1" applyFont="1" applyBorder="1" applyAlignment="1" applyProtection="1">
      <alignment horizontal="center"/>
      <protection locked="0"/>
    </xf>
    <xf numFmtId="0" fontId="0" fillId="0" borderId="5" xfId="0" applyBorder="1"/>
    <xf numFmtId="0" fontId="0" fillId="0" borderId="14" xfId="0" applyBorder="1"/>
    <xf numFmtId="0" fontId="0" fillId="0" borderId="15" xfId="0" applyFill="1" applyBorder="1"/>
    <xf numFmtId="0" fontId="0" fillId="0" borderId="16" xfId="0" applyBorder="1"/>
    <xf numFmtId="0" fontId="0" fillId="0" borderId="17" xfId="0" applyBorder="1"/>
    <xf numFmtId="164" fontId="7" fillId="0" borderId="10" xfId="0" applyNumberFormat="1" applyFont="1" applyBorder="1" applyAlignment="1"/>
    <xf numFmtId="164" fontId="7" fillId="0" borderId="1" xfId="0" applyNumberFormat="1" applyFont="1" applyBorder="1" applyAlignment="1"/>
    <xf numFmtId="164" fontId="7" fillId="0" borderId="13" xfId="0" applyNumberFormat="1" applyFont="1" applyBorder="1" applyAlignment="1"/>
    <xf numFmtId="164" fontId="6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381000</xdr:colOff>
      <xdr:row>22</xdr:row>
      <xdr:rowOff>133350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0" cy="4324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AD30"/>
  <sheetViews>
    <sheetView tabSelected="1" zoomScaleNormal="100" workbookViewId="0">
      <selection activeCell="D4" sqref="D4"/>
    </sheetView>
  </sheetViews>
  <sheetFormatPr baseColWidth="10" defaultColWidth="8.85546875" defaultRowHeight="15"/>
  <cols>
    <col min="1" max="1" width="1.42578125" customWidth="1"/>
    <col min="3" max="3" width="11.7109375" customWidth="1"/>
    <col min="4" max="4" width="8.85546875" customWidth="1"/>
    <col min="5" max="5" width="10" customWidth="1"/>
    <col min="9" max="9" width="11.7109375" customWidth="1"/>
    <col min="12" max="12" width="13" customWidth="1"/>
    <col min="13" max="13" width="11" customWidth="1"/>
    <col min="16" max="16" width="15.7109375" bestFit="1" customWidth="1"/>
  </cols>
  <sheetData>
    <row r="1" spans="3:30" ht="9" customHeight="1"/>
    <row r="2" spans="3:30">
      <c r="C2" s="28" t="s">
        <v>0</v>
      </c>
      <c r="D2" s="28"/>
      <c r="E2" s="28"/>
      <c r="F2" s="28"/>
      <c r="G2" s="28"/>
      <c r="H2" s="28"/>
      <c r="I2" s="28"/>
    </row>
    <row r="3" spans="3:30" ht="15.75" thickBot="1">
      <c r="E3" s="3"/>
      <c r="H3" s="3"/>
      <c r="K3" s="3"/>
      <c r="N3" s="3"/>
    </row>
    <row r="4" spans="3:30" ht="15.75" thickBot="1">
      <c r="C4" s="35" t="s">
        <v>3</v>
      </c>
      <c r="D4" s="40">
        <v>137515</v>
      </c>
      <c r="E4" s="5"/>
      <c r="F4" s="35" t="s">
        <v>2</v>
      </c>
      <c r="G4" s="41">
        <v>168170</v>
      </c>
      <c r="H4" s="5"/>
      <c r="I4" s="35" t="s">
        <v>4</v>
      </c>
      <c r="J4" s="42">
        <v>767664</v>
      </c>
      <c r="K4" s="5"/>
      <c r="L4" s="35" t="s">
        <v>5</v>
      </c>
      <c r="M4" s="36">
        <f>P4-J4</f>
        <v>742633</v>
      </c>
      <c r="N4" s="5"/>
      <c r="O4" s="35" t="s">
        <v>1</v>
      </c>
      <c r="P4" s="42">
        <v>1510297</v>
      </c>
      <c r="R4" s="1"/>
    </row>
    <row r="5" spans="3:30" ht="7.5" customHeight="1" thickBot="1">
      <c r="H5" s="3"/>
      <c r="N5" s="3"/>
    </row>
    <row r="6" spans="3:30" ht="15.75" thickBot="1">
      <c r="D6" s="37" t="s">
        <v>16</v>
      </c>
      <c r="E6" s="38"/>
      <c r="F6" s="39">
        <f>ROUND((D4+G4)/2,0)</f>
        <v>152843</v>
      </c>
      <c r="H6" s="3"/>
      <c r="N6" s="3"/>
    </row>
    <row r="7" spans="3:30" ht="15.75" thickBot="1">
      <c r="H7" s="3"/>
      <c r="N7" s="3"/>
    </row>
    <row r="8" spans="3:30" ht="15.75" thickBot="1">
      <c r="C8" s="29" t="s">
        <v>7</v>
      </c>
      <c r="D8" s="30"/>
      <c r="E8" s="30" t="s">
        <v>18</v>
      </c>
      <c r="F8" s="30"/>
      <c r="G8" s="31"/>
    </row>
    <row r="9" spans="3:30" ht="15.75" thickBot="1"/>
    <row r="10" spans="3:30">
      <c r="C10" s="28" t="s">
        <v>6</v>
      </c>
      <c r="D10" s="28"/>
      <c r="E10" s="28"/>
      <c r="F10" s="28"/>
      <c r="L10" s="32" t="s">
        <v>13</v>
      </c>
      <c r="M10" s="32"/>
      <c r="N10" s="32"/>
      <c r="O10" s="15" t="s">
        <v>11</v>
      </c>
      <c r="P10" s="17" t="s">
        <v>12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3:30" ht="15.75" thickBot="1">
      <c r="I11" s="27" t="s">
        <v>42</v>
      </c>
      <c r="L11" s="6" t="s">
        <v>22</v>
      </c>
      <c r="M11" s="7" t="s">
        <v>26</v>
      </c>
      <c r="N11" s="45">
        <v>500000</v>
      </c>
      <c r="O11" s="46">
        <v>0</v>
      </c>
      <c r="P11" s="52">
        <f>ROUND(IF(RFR&gt;N11,N11*O11,RFR*O11),0)</f>
        <v>0</v>
      </c>
      <c r="Q11" s="19"/>
      <c r="R11" s="19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3:30" ht="15.75" thickBot="1">
      <c r="C12" s="9" t="s">
        <v>9</v>
      </c>
      <c r="D12" s="43">
        <f>P4</f>
        <v>1510297</v>
      </c>
      <c r="F12" s="2" t="s">
        <v>10</v>
      </c>
      <c r="G12" s="4"/>
      <c r="H12" s="44">
        <f>ROUND(IF(P4&lt;=N11,0,IF(P4&lt;=N12,(P4-N11)*O12,(N12-N11)*O12+(P4-N13)*O13)),0)</f>
        <v>35412</v>
      </c>
      <c r="I12" s="26">
        <f>P14</f>
        <v>35412</v>
      </c>
      <c r="L12" s="12" t="s">
        <v>23</v>
      </c>
      <c r="M12" s="12" t="s">
        <v>41</v>
      </c>
      <c r="N12" s="45">
        <v>1000000</v>
      </c>
      <c r="O12" s="46">
        <v>0.03</v>
      </c>
      <c r="P12" s="52">
        <f>ROUND(IF(RFR&lt;=N11,0,IF(RFR&lt;=N12,(RFR-N11)*O12,(N12-N11)*O12)),0)</f>
        <v>15000</v>
      </c>
      <c r="Q12" s="20"/>
      <c r="R12" s="20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</row>
    <row r="13" spans="3:30" ht="15.75" thickBot="1">
      <c r="D13" s="3"/>
      <c r="L13" s="12" t="s">
        <v>24</v>
      </c>
      <c r="M13" s="7" t="s">
        <v>25</v>
      </c>
      <c r="N13" s="45">
        <v>1000000</v>
      </c>
      <c r="O13" s="46">
        <v>0.04</v>
      </c>
      <c r="P13" s="54">
        <f>ROUND(IF(RFR&gt;N13,(RFR-N13)*O13,0),0)</f>
        <v>20412</v>
      </c>
      <c r="Q13" s="20"/>
      <c r="R13" s="20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3"/>
    </row>
    <row r="14" spans="3:30" ht="15.75" thickBot="1">
      <c r="D14" s="1">
        <v>1510297</v>
      </c>
      <c r="E14">
        <v>35412</v>
      </c>
      <c r="L14" s="8" t="s">
        <v>14</v>
      </c>
      <c r="M14" s="8"/>
      <c r="N14" s="8"/>
      <c r="O14" s="16"/>
      <c r="P14" s="55">
        <f>SUM(P11:P13)</f>
        <v>35412</v>
      </c>
      <c r="Q14" s="21"/>
      <c r="R14" s="19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3:30" ht="15.75" thickBot="1">
      <c r="Q15" s="22"/>
      <c r="R15" s="22"/>
    </row>
    <row r="16" spans="3:30" ht="15.75" thickBot="1">
      <c r="C16" s="28" t="s">
        <v>15</v>
      </c>
      <c r="D16" s="28"/>
      <c r="E16" s="28"/>
      <c r="F16" s="28"/>
      <c r="L16" s="33" t="s">
        <v>17</v>
      </c>
      <c r="M16" s="33"/>
      <c r="N16" s="33"/>
      <c r="O16" s="15" t="s">
        <v>11</v>
      </c>
      <c r="P16" s="18" t="s">
        <v>12</v>
      </c>
      <c r="Q16" s="19"/>
      <c r="R16" s="19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3:30" ht="15.75" thickBot="1">
      <c r="I17" s="18" t="s">
        <v>42</v>
      </c>
      <c r="L17" s="25" t="s">
        <v>22</v>
      </c>
      <c r="M17" s="7" t="s">
        <v>26</v>
      </c>
      <c r="N17" s="45">
        <v>500000</v>
      </c>
      <c r="O17" s="46">
        <v>0</v>
      </c>
      <c r="P17" s="52">
        <f>ROUND(IF(RFR_Q&gt;N17,N17*O17,RFR_Q*O17),0)</f>
        <v>0</v>
      </c>
      <c r="Q17" s="23"/>
      <c r="R17" s="19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3:30" ht="15.75" thickBot="1">
      <c r="C18" s="2" t="s">
        <v>9</v>
      </c>
      <c r="D18" s="44">
        <f>(P4-F6)/2+F6</f>
        <v>831570</v>
      </c>
      <c r="F18" s="29" t="s">
        <v>10</v>
      </c>
      <c r="G18" s="30"/>
      <c r="H18" s="53">
        <f>ROUND(IF(RFR_Q&lt;=Tranche1,0,IF(RFR_Q&lt;=Tranche2,(RFR_Q-Tranche1)*PC_T2,(Tranche2-Tranche1)*PC_T2+(RFR_Q-Tranche3)*PC_T3)),0)*2</f>
        <v>19894</v>
      </c>
      <c r="I18" s="44">
        <f>P21</f>
        <v>19894</v>
      </c>
      <c r="L18" s="12" t="s">
        <v>23</v>
      </c>
      <c r="M18" s="12" t="s">
        <v>41</v>
      </c>
      <c r="N18" s="45">
        <v>1000000</v>
      </c>
      <c r="O18" s="46">
        <v>0.03</v>
      </c>
      <c r="P18" s="52">
        <f>ROUND(IF(RFR_Q&lt;=N17,0,IF(RFR_Q&lt;=N18,(RFR_Q-N17)*O18,(N18-N17)*O18)),0)</f>
        <v>9947</v>
      </c>
      <c r="Q18" s="21"/>
      <c r="R18" s="20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3:30" ht="15.75" thickBot="1">
      <c r="L19" s="12" t="s">
        <v>24</v>
      </c>
      <c r="M19" s="7" t="s">
        <v>25</v>
      </c>
      <c r="N19" s="45">
        <v>1000000</v>
      </c>
      <c r="O19" s="46">
        <v>0.04</v>
      </c>
      <c r="P19" s="54">
        <f>ROUND(IF(RFR_Q&gt;N19,(RFR_Q-N19)*O19,0),0)</f>
        <v>0</v>
      </c>
      <c r="Q19" s="21"/>
      <c r="R19" s="20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3"/>
    </row>
    <row r="20" spans="3:30" ht="15.75" thickBot="1">
      <c r="L20" s="47" t="s">
        <v>14</v>
      </c>
      <c r="M20" s="47"/>
      <c r="N20" s="47"/>
      <c r="O20" s="48"/>
      <c r="P20" s="55">
        <f>SUM(P17:P19)</f>
        <v>9947</v>
      </c>
      <c r="Q20" s="24"/>
      <c r="R20" s="19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3:30" ht="15.75" thickBot="1">
      <c r="L21" s="49" t="s">
        <v>43</v>
      </c>
      <c r="M21" s="50"/>
      <c r="N21" s="50"/>
      <c r="O21" s="51"/>
      <c r="P21" s="55">
        <f>P20*2</f>
        <v>19894</v>
      </c>
      <c r="Q21" s="22"/>
      <c r="R21" s="22"/>
    </row>
    <row r="22" spans="3:30">
      <c r="C22" s="10" t="s">
        <v>19</v>
      </c>
      <c r="D22" s="10"/>
      <c r="E22" s="10"/>
      <c r="F22" s="10"/>
    </row>
    <row r="23" spans="3:30" ht="15.75" thickBot="1">
      <c r="L23" t="s">
        <v>27</v>
      </c>
    </row>
    <row r="24" spans="3:30" ht="15.75" thickBot="1">
      <c r="C24" s="2" t="s">
        <v>20</v>
      </c>
      <c r="D24" s="11">
        <f>(H12-H18)/M4*100</f>
        <v>2.0895920326729356</v>
      </c>
      <c r="F24" s="29" t="s">
        <v>21</v>
      </c>
      <c r="G24" s="30"/>
      <c r="H24" s="44">
        <f>M4*D24/100</f>
        <v>15518.000000000002</v>
      </c>
      <c r="L24" s="13" t="s">
        <v>28</v>
      </c>
      <c r="M24" s="13" t="s">
        <v>29</v>
      </c>
    </row>
    <row r="25" spans="3:30">
      <c r="L25" s="13" t="s">
        <v>30</v>
      </c>
      <c r="M25" s="13" t="s">
        <v>31</v>
      </c>
    </row>
    <row r="26" spans="3:30">
      <c r="L26" s="13" t="s">
        <v>9</v>
      </c>
      <c r="M26" s="13" t="s">
        <v>32</v>
      </c>
    </row>
    <row r="27" spans="3:30">
      <c r="L27" s="13" t="s">
        <v>33</v>
      </c>
      <c r="M27" s="13" t="s">
        <v>34</v>
      </c>
    </row>
    <row r="28" spans="3:30">
      <c r="L28" s="13" t="s">
        <v>35</v>
      </c>
      <c r="M28" s="13" t="s">
        <v>36</v>
      </c>
    </row>
    <row r="29" spans="3:30">
      <c r="L29" s="13" t="s">
        <v>37</v>
      </c>
      <c r="M29" s="13" t="s">
        <v>38</v>
      </c>
    </row>
    <row r="30" spans="3:30">
      <c r="L30" s="13" t="s">
        <v>39</v>
      </c>
      <c r="M30" s="13" t="s">
        <v>40</v>
      </c>
    </row>
  </sheetData>
  <mergeCells count="10">
    <mergeCell ref="F24:G24"/>
    <mergeCell ref="L10:N10"/>
    <mergeCell ref="L16:N16"/>
    <mergeCell ref="C2:I2"/>
    <mergeCell ref="C10:F10"/>
    <mergeCell ref="C8:D8"/>
    <mergeCell ref="D6:E6"/>
    <mergeCell ref="F18:G18"/>
    <mergeCell ref="C16:F16"/>
    <mergeCell ref="E8: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6:N27"/>
  <sheetViews>
    <sheetView workbookViewId="0">
      <selection activeCell="M13" sqref="M13"/>
    </sheetView>
  </sheetViews>
  <sheetFormatPr baseColWidth="10" defaultRowHeight="15"/>
  <sheetData>
    <row r="26" spans="1:14">
      <c r="A26" s="34" t="s">
        <v>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7" spans="1:14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</sheetData>
  <mergeCells count="1">
    <mergeCell ref="A26:N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Contribution Hauts Revenus</vt:lpstr>
      <vt:lpstr>Tableau Calcul</vt:lpstr>
      <vt:lpstr>PC_T2</vt:lpstr>
      <vt:lpstr>PC_T3</vt:lpstr>
      <vt:lpstr>RFR</vt:lpstr>
      <vt:lpstr>RFR_Q</vt:lpstr>
      <vt:lpstr>Tranche1</vt:lpstr>
      <vt:lpstr>Tranche2</vt:lpstr>
      <vt:lpstr>Tranche3</vt:lpstr>
    </vt:vector>
  </TitlesOfParts>
  <Company>Fidal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Moutardier Paul</dc:creator>
  <cp:lastModifiedBy>CHRISTIAN</cp:lastModifiedBy>
  <dcterms:created xsi:type="dcterms:W3CDTF">2018-03-26T14:10:35Z</dcterms:created>
  <dcterms:modified xsi:type="dcterms:W3CDTF">2018-03-28T09:06:27Z</dcterms:modified>
</cp:coreProperties>
</file>