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BDD SALARIES" sheetId="1" r:id="rId1"/>
    <sheet name="FICHE INDIVIDUELLE" sheetId="4" r:id="rId2"/>
    <sheet name="variables" sheetId="5" r:id="rId3"/>
    <sheet name="graphiques" sheetId="6" r:id="rId4"/>
    <sheet name="Feuil1" sheetId="7" r:id="rId5"/>
  </sheets>
  <definedNames>
    <definedName name="_xlnm._FilterDatabase" localSheetId="0" hidden="1">'BDD SALARIES'!$A$1:$M$1</definedName>
  </definedNames>
  <calcPr calcId="125725"/>
</workbook>
</file>

<file path=xl/calcChain.xml><?xml version="1.0" encoding="utf-8"?>
<calcChain xmlns="http://schemas.openxmlformats.org/spreadsheetml/2006/main">
  <c r="F6" i="1"/>
  <c r="K6" s="1"/>
  <c r="J8"/>
  <c r="J9"/>
  <c r="J5"/>
  <c r="J4"/>
  <c r="J6"/>
  <c r="J7"/>
  <c r="J3"/>
  <c r="J2"/>
  <c r="C18" i="4"/>
  <c r="C13"/>
  <c r="C26"/>
  <c r="C22"/>
  <c r="C14"/>
  <c r="F2" i="1"/>
  <c r="K2" s="1"/>
  <c r="F8"/>
  <c r="K8" s="1"/>
  <c r="F9"/>
  <c r="K9" s="1"/>
  <c r="F5"/>
  <c r="K5" s="1"/>
  <c r="F4"/>
  <c r="K4" s="1"/>
  <c r="F7"/>
  <c r="K7" s="1"/>
  <c r="F3"/>
  <c r="K3" s="1"/>
  <c r="C23" i="4" l="1"/>
  <c r="J10" i="1"/>
  <c r="C19" i="4"/>
  <c r="C17"/>
  <c r="K10" i="1"/>
  <c r="L8"/>
  <c r="L9"/>
  <c r="M9" s="1"/>
  <c r="L5"/>
  <c r="M5" s="1"/>
  <c r="L4"/>
  <c r="L6"/>
  <c r="L7"/>
  <c r="L3"/>
  <c r="L2"/>
  <c r="C27" i="4" l="1"/>
  <c r="M2" i="1"/>
  <c r="M4"/>
  <c r="L10"/>
  <c r="M7"/>
  <c r="M6"/>
  <c r="M8"/>
  <c r="M3"/>
  <c r="M11" l="1"/>
  <c r="M10"/>
  <c r="C30" i="4"/>
</calcChain>
</file>

<file path=xl/sharedStrings.xml><?xml version="1.0" encoding="utf-8"?>
<sst xmlns="http://schemas.openxmlformats.org/spreadsheetml/2006/main" count="66" uniqueCount="60">
  <si>
    <t>Maurice</t>
  </si>
  <si>
    <t>Marcel</t>
  </si>
  <si>
    <t>Yves</t>
  </si>
  <si>
    <t>Marie</t>
  </si>
  <si>
    <t>Robin</t>
  </si>
  <si>
    <t>Serge</t>
  </si>
  <si>
    <t>Robert</t>
  </si>
  <si>
    <t>Nom</t>
  </si>
  <si>
    <t>Prénom</t>
  </si>
  <si>
    <t>Code
 Salarié</t>
  </si>
  <si>
    <t>Date de 
naissance</t>
  </si>
  <si>
    <t>Jours
 d'absence</t>
  </si>
  <si>
    <t>Code salarié</t>
  </si>
  <si>
    <t>Jours d'absence</t>
  </si>
  <si>
    <t>Primes N</t>
  </si>
  <si>
    <t>Prime d'ancienneté</t>
  </si>
  <si>
    <t>Montant total des primes</t>
  </si>
  <si>
    <t>Signature</t>
  </si>
  <si>
    <t>Nb d'enfants</t>
  </si>
  <si>
    <t>Nb d'enfants à charge</t>
  </si>
  <si>
    <t>Prime enfant</t>
  </si>
  <si>
    <t>total des primes</t>
  </si>
  <si>
    <t>TOTAUX</t>
  </si>
  <si>
    <t>prime enfant</t>
  </si>
  <si>
    <t xml:space="preserve">prime ancienneté </t>
  </si>
  <si>
    <t>ancienneté &gt;</t>
  </si>
  <si>
    <t>ancienneté 
en année</t>
  </si>
  <si>
    <t xml:space="preserve">Détails d'attribution des primes </t>
  </si>
  <si>
    <t>Absence &lt;=8 jours</t>
  </si>
  <si>
    <t>Absence supérieure à 18 jours</t>
  </si>
  <si>
    <t>Ancienneté supérieur à 5 ans</t>
  </si>
  <si>
    <t>25 € par enfant</t>
  </si>
  <si>
    <t>BRETAIL</t>
  </si>
  <si>
    <t>HELIER</t>
  </si>
  <si>
    <t>MARJOLIN</t>
  </si>
  <si>
    <t>PRAIRE</t>
  </si>
  <si>
    <t>RIPER</t>
  </si>
  <si>
    <t>SOUCHET</t>
  </si>
  <si>
    <t>VARECH</t>
  </si>
  <si>
    <t>Absence de 9 à 15jours</t>
  </si>
  <si>
    <t>Absence de 16 à 18 jours</t>
  </si>
  <si>
    <t>30% du salaire
 de décembre</t>
  </si>
  <si>
    <t>Montant attribué pour la prime de fin d'année</t>
  </si>
  <si>
    <t>Montant attribué pour la prime d'ancienneté</t>
  </si>
  <si>
    <t>Montant attribué pour la prime enfant</t>
  </si>
  <si>
    <t>Ancienneté en années au 31/12/N</t>
  </si>
  <si>
    <t xml:space="preserve">Salaire de décembre </t>
  </si>
  <si>
    <t>Montant versé en plus du salaire</t>
  </si>
  <si>
    <t>LE GARAGE DU CHEVALIER</t>
  </si>
  <si>
    <t>Date de fin d'excercice</t>
  </si>
  <si>
    <t>Prime d'assiduité</t>
  </si>
  <si>
    <t>prime présence</t>
  </si>
  <si>
    <t>nb de jours d'absence</t>
  </si>
  <si>
    <t>Prime de présence</t>
  </si>
  <si>
    <t>Date
 d'embauche</t>
  </si>
  <si>
    <t xml:space="preserve">prime &gt; </t>
  </si>
  <si>
    <t xml:space="preserve">Variables </t>
  </si>
  <si>
    <t>Pour accord le : __ /__ /__</t>
  </si>
  <si>
    <t xml:space="preserve">Salaire
 décembre </t>
  </si>
  <si>
    <t>moyenne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</si>
</sst>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  <numFmt numFmtId="166" formatCode="dd/mm/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double"/>
      <sz val="14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164" fontId="0" fillId="0" borderId="0" xfId="0" applyNumberFormat="1"/>
    <xf numFmtId="44" fontId="1" fillId="0" borderId="1" xfId="0" applyNumberFormat="1" applyFont="1" applyBorder="1"/>
    <xf numFmtId="9" fontId="0" fillId="0" borderId="0" xfId="2" applyFont="1"/>
    <xf numFmtId="1" fontId="0" fillId="0" borderId="0" xfId="2" applyNumberFormat="1" applyFont="1"/>
    <xf numFmtId="9" fontId="0" fillId="0" borderId="0" xfId="0" applyNumberFormat="1"/>
    <xf numFmtId="0" fontId="0" fillId="4" borderId="0" xfId="0" applyFill="1"/>
    <xf numFmtId="164" fontId="0" fillId="4" borderId="0" xfId="0" applyNumberFormat="1" applyFill="1"/>
    <xf numFmtId="14" fontId="0" fillId="0" borderId="0" xfId="0" applyNumberFormat="1"/>
    <xf numFmtId="1" fontId="0" fillId="0" borderId="1" xfId="0" applyNumberFormat="1" applyBorder="1" applyAlignment="1">
      <alignment horizontal="right"/>
    </xf>
    <xf numFmtId="44" fontId="1" fillId="6" borderId="1" xfId="0" applyNumberFormat="1" applyFont="1" applyFill="1" applyBorder="1"/>
    <xf numFmtId="0" fontId="0" fillId="0" borderId="3" xfId="0" applyBorder="1" applyAlignment="1"/>
    <xf numFmtId="2" fontId="0" fillId="0" borderId="0" xfId="0" applyNumberFormat="1" applyBorder="1" applyAlignment="1">
      <alignment horizontal="right"/>
    </xf>
    <xf numFmtId="0" fontId="3" fillId="0" borderId="3" xfId="0" applyFont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0" applyFont="1"/>
    <xf numFmtId="0" fontId="4" fillId="7" borderId="0" xfId="0" applyFont="1" applyFill="1"/>
    <xf numFmtId="0" fontId="4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Fill="1" applyAlignment="1"/>
    <xf numFmtId="0" fontId="7" fillId="0" borderId="0" xfId="0" applyFont="1" applyFill="1"/>
    <xf numFmtId="0" fontId="1" fillId="0" borderId="0" xfId="0" applyFont="1" applyFill="1"/>
    <xf numFmtId="0" fontId="7" fillId="7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4" fontId="0" fillId="0" borderId="0" xfId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44" fontId="5" fillId="5" borderId="7" xfId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1" fillId="8" borderId="0" xfId="0" applyFont="1" applyFill="1" applyBorder="1" applyAlignment="1">
      <alignment vertical="top"/>
    </xf>
    <xf numFmtId="0" fontId="0" fillId="8" borderId="0" xfId="0" applyFill="1" applyBorder="1" applyAlignment="1">
      <alignment horizontal="centerContinuous"/>
    </xf>
    <xf numFmtId="0" fontId="5" fillId="8" borderId="0" xfId="0" applyFont="1" applyFill="1" applyAlignment="1"/>
    <xf numFmtId="0" fontId="0" fillId="0" borderId="0" xfId="0" applyFill="1" applyBorder="1"/>
    <xf numFmtId="0" fontId="1" fillId="0" borderId="5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44" fontId="1" fillId="5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164" fontId="1" fillId="5" borderId="1" xfId="1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1" fillId="0" borderId="4" xfId="0" applyFont="1" applyBorder="1" applyAlignment="1"/>
    <xf numFmtId="165" fontId="4" fillId="0" borderId="0" xfId="1" applyNumberFormat="1" applyFont="1"/>
    <xf numFmtId="165" fontId="4" fillId="0" borderId="0" xfId="0" applyNumberFormat="1" applyFont="1"/>
    <xf numFmtId="0" fontId="9" fillId="0" borderId="0" xfId="0" applyFont="1" applyAlignment="1">
      <alignment horizontal="left"/>
    </xf>
    <xf numFmtId="0" fontId="11" fillId="0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0" borderId="6" xfId="0" applyBorder="1"/>
    <xf numFmtId="0" fontId="4" fillId="0" borderId="0" xfId="0" applyFont="1" applyFill="1" applyBorder="1"/>
    <xf numFmtId="164" fontId="4" fillId="0" borderId="0" xfId="1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1" fillId="9" borderId="0" xfId="0" applyFont="1" applyFill="1" applyAlignment="1">
      <alignment horizontal="center" vertical="center"/>
    </xf>
    <xf numFmtId="0" fontId="4" fillId="10" borderId="1" xfId="0" applyFont="1" applyFill="1" applyBorder="1"/>
    <xf numFmtId="2" fontId="0" fillId="0" borderId="1" xfId="0" applyNumberFormat="1" applyBorder="1"/>
    <xf numFmtId="2" fontId="0" fillId="5" borderId="1" xfId="1" applyNumberFormat="1" applyFont="1" applyFill="1" applyBorder="1"/>
    <xf numFmtId="2" fontId="1" fillId="3" borderId="1" xfId="1" applyNumberFormat="1" applyFont="1" applyFill="1" applyBorder="1"/>
    <xf numFmtId="2" fontId="12" fillId="5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NumberFormat="1"/>
    <xf numFmtId="0" fontId="5" fillId="4" borderId="0" xfId="0" applyFont="1" applyFill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6" fillId="2" borderId="0" xfId="0" applyFont="1" applyFill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0"/>
  <c:chart>
    <c:title>
      <c:tx>
        <c:rich>
          <a:bodyPr/>
          <a:lstStyle/>
          <a:p>
            <a:pPr>
              <a:defRPr/>
            </a:pPr>
            <a:r>
              <a:rPr lang="fr-FR"/>
              <a:t>comparaison des montants totaux des primes 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2999994803150426E-2"/>
          <c:y val="0.34408690940268355"/>
          <c:w val="0.93400001039370151"/>
          <c:h val="0.53564361031926078"/>
        </c:manualLayout>
      </c:layout>
      <c:barChart>
        <c:barDir val="col"/>
        <c:grouping val="clustered"/>
        <c:ser>
          <c:idx val="0"/>
          <c:order val="0"/>
          <c:cat>
            <c:strRef>
              <c:f>'BDD SALARIES'!$J$1:$L$1</c:f>
              <c:strCache>
                <c:ptCount val="3"/>
                <c:pt idx="0">
                  <c:v>Prime d'assiduité</c:v>
                </c:pt>
                <c:pt idx="1">
                  <c:v>Prime d'ancienneté</c:v>
                </c:pt>
                <c:pt idx="2">
                  <c:v>Prime enfant</c:v>
                </c:pt>
              </c:strCache>
            </c:strRef>
          </c:cat>
          <c:val>
            <c:numRef>
              <c:f>'BDD SALARIES'!$J$10:$L$10</c:f>
              <c:numCache>
                <c:formatCode>_-* #,##0.00\ "€"_-;\-* #,##0.00\ "€"_-;_-* "-"??\ "€"_-;_-@_-</c:formatCode>
                <c:ptCount val="3"/>
                <c:pt idx="0">
                  <c:v>1400</c:v>
                </c:pt>
                <c:pt idx="1">
                  <c:v>2940.6</c:v>
                </c:pt>
                <c:pt idx="2">
                  <c:v>250</c:v>
                </c:pt>
              </c:numCache>
            </c:numRef>
          </c:val>
        </c:ser>
        <c:dLbls>
          <c:showVal val="1"/>
        </c:dLbls>
        <c:axId val="80635776"/>
        <c:axId val="80637312"/>
      </c:barChart>
      <c:catAx>
        <c:axId val="80635776"/>
        <c:scaling>
          <c:orientation val="minMax"/>
        </c:scaling>
        <c:axPos val="b"/>
        <c:majorTickMark val="none"/>
        <c:tickLblPos val="nextTo"/>
        <c:crossAx val="80637312"/>
        <c:crosses val="autoZero"/>
        <c:auto val="1"/>
        <c:lblAlgn val="ctr"/>
        <c:lblOffset val="100"/>
      </c:catAx>
      <c:valAx>
        <c:axId val="80637312"/>
        <c:scaling>
          <c:orientation val="minMax"/>
        </c:scaling>
        <c:delete val="1"/>
        <c:axPos val="l"/>
        <c:numFmt formatCode="_-* #,##0.00\ &quot;€&quot;_-;\-* #,##0.00\ &quot;€&quot;_-;_-* &quot;-&quot;??\ &quot;€&quot;_-;_-@_-" sourceLinked="1"/>
        <c:majorTickMark val="none"/>
        <c:tickLblPos val="none"/>
        <c:crossAx val="8063577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8"/>
  <c:chart>
    <c:title>
      <c:tx>
        <c:rich>
          <a:bodyPr/>
          <a:lstStyle/>
          <a:p>
            <a:pPr>
              <a:defRPr/>
            </a:pPr>
            <a:r>
              <a:rPr lang="fr-FR"/>
              <a:t>Répartition des primes de N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'BDD SALARIES'!$J$1:$L$1</c:f>
              <c:strCache>
                <c:ptCount val="3"/>
                <c:pt idx="0">
                  <c:v>Prime d'assiduité</c:v>
                </c:pt>
                <c:pt idx="1">
                  <c:v>Prime d'ancienneté</c:v>
                </c:pt>
                <c:pt idx="2">
                  <c:v>Prime enfant</c:v>
                </c:pt>
              </c:strCache>
            </c:strRef>
          </c:cat>
          <c:val>
            <c:numRef>
              <c:f>'BDD SALARIES'!$J$10:$L$10</c:f>
              <c:numCache>
                <c:formatCode>_-* #,##0.00\ "€"_-;\-* #,##0.00\ "€"_-;_-* "-"??\ "€"_-;_-@_-</c:formatCode>
                <c:ptCount val="3"/>
                <c:pt idx="0">
                  <c:v>1400</c:v>
                </c:pt>
                <c:pt idx="1">
                  <c:v>2940.6</c:v>
                </c:pt>
                <c:pt idx="2">
                  <c:v>250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 des primes par salarié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'BDD SALARIES'!$M$1</c:f>
              <c:strCache>
                <c:ptCount val="1"/>
                <c:pt idx="0">
                  <c:v>total des primes</c:v>
                </c:pt>
              </c:strCache>
            </c:strRef>
          </c:tx>
          <c:cat>
            <c:strRef>
              <c:f>'BDD SALARIES'!$B$2:$B$9</c:f>
              <c:strCache>
                <c:ptCount val="8"/>
                <c:pt idx="0">
                  <c:v>BRETAIL</c:v>
                </c:pt>
                <c:pt idx="1">
                  <c:v>VARECH</c:v>
                </c:pt>
                <c:pt idx="2">
                  <c:v>PRAIRE</c:v>
                </c:pt>
                <c:pt idx="3">
                  <c:v>MARJOLIN</c:v>
                </c:pt>
                <c:pt idx="4">
                  <c:v>RIPER</c:v>
                </c:pt>
                <c:pt idx="5">
                  <c:v>SOUCHET</c:v>
                </c:pt>
                <c:pt idx="6">
                  <c:v>HELIER</c:v>
                </c:pt>
                <c:pt idx="7">
                  <c:v>HELIER</c:v>
                </c:pt>
              </c:strCache>
            </c:strRef>
          </c:cat>
          <c:val>
            <c:numRef>
              <c:f>'BDD SALARIES'!$M$2:$M$9</c:f>
              <c:numCache>
                <c:formatCode>0.00</c:formatCode>
                <c:ptCount val="8"/>
                <c:pt idx="0">
                  <c:v>795</c:v>
                </c:pt>
                <c:pt idx="1">
                  <c:v>250</c:v>
                </c:pt>
                <c:pt idx="2">
                  <c:v>790</c:v>
                </c:pt>
                <c:pt idx="3">
                  <c:v>616</c:v>
                </c:pt>
                <c:pt idx="4">
                  <c:v>50</c:v>
                </c:pt>
                <c:pt idx="5">
                  <c:v>893.6</c:v>
                </c:pt>
                <c:pt idx="6">
                  <c:v>685</c:v>
                </c:pt>
                <c:pt idx="7">
                  <c:v>511</c:v>
                </c:pt>
              </c:numCache>
            </c:numRef>
          </c:val>
        </c:ser>
        <c:dLbls>
          <c:showVal val="1"/>
        </c:dLbls>
        <c:overlap val="-25"/>
        <c:axId val="81774080"/>
        <c:axId val="81776000"/>
      </c:barChart>
      <c:catAx>
        <c:axId val="81774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noms</a:t>
                </a:r>
              </a:p>
            </c:rich>
          </c:tx>
          <c:layout/>
        </c:title>
        <c:majorTickMark val="none"/>
        <c:tickLblPos val="nextTo"/>
        <c:crossAx val="81776000"/>
        <c:crosses val="autoZero"/>
        <c:auto val="1"/>
        <c:lblAlgn val="ctr"/>
        <c:lblOffset val="100"/>
      </c:catAx>
      <c:valAx>
        <c:axId val="81776000"/>
        <c:scaling>
          <c:orientation val="minMax"/>
        </c:scaling>
        <c:delete val="1"/>
        <c:axPos val="l"/>
        <c:numFmt formatCode="0.00" sourceLinked="1"/>
        <c:tickLblPos val="none"/>
        <c:crossAx val="8177408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8"/>
  <c:chart>
    <c:title>
      <c:tx>
        <c:rich>
          <a:bodyPr/>
          <a:lstStyle/>
          <a:p>
            <a:pPr>
              <a:defRPr/>
            </a:pPr>
            <a:r>
              <a:rPr lang="fr-FR"/>
              <a:t>Comparaison</a:t>
            </a:r>
            <a:r>
              <a:rPr lang="fr-FR" baseline="0"/>
              <a:t> des primes par salariés</a:t>
            </a:r>
            <a:endParaRPr lang="fr-F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'BDD SALARIES'!$J$1</c:f>
              <c:strCache>
                <c:ptCount val="1"/>
                <c:pt idx="0">
                  <c:v>Prime d'assiduité</c:v>
                </c:pt>
              </c:strCache>
            </c:strRef>
          </c:tx>
          <c:cat>
            <c:strRef>
              <c:f>'BDD SALARIES'!$B$2:$B$9</c:f>
              <c:strCache>
                <c:ptCount val="8"/>
                <c:pt idx="0">
                  <c:v>BRETAIL</c:v>
                </c:pt>
                <c:pt idx="1">
                  <c:v>VARECH</c:v>
                </c:pt>
                <c:pt idx="2">
                  <c:v>PRAIRE</c:v>
                </c:pt>
                <c:pt idx="3">
                  <c:v>MARJOLIN</c:v>
                </c:pt>
                <c:pt idx="4">
                  <c:v>RIPER</c:v>
                </c:pt>
                <c:pt idx="5">
                  <c:v>SOUCHET</c:v>
                </c:pt>
                <c:pt idx="6">
                  <c:v>HELIER</c:v>
                </c:pt>
                <c:pt idx="7">
                  <c:v>HELIER</c:v>
                </c:pt>
              </c:strCache>
            </c:strRef>
          </c:cat>
          <c:val>
            <c:numRef>
              <c:f>'BDD SALARIES'!$J$2:$J$9</c:f>
              <c:numCache>
                <c:formatCode>0.00</c:formatCode>
                <c:ptCount val="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100</c:v>
                </c:pt>
                <c:pt idx="4">
                  <c:v>50</c:v>
                </c:pt>
                <c:pt idx="5">
                  <c:v>250</c:v>
                </c:pt>
                <c:pt idx="6">
                  <c:v>250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'BDD SALARIES'!$K$1</c:f>
              <c:strCache>
                <c:ptCount val="1"/>
                <c:pt idx="0">
                  <c:v>Prime d'ancienneté</c:v>
                </c:pt>
              </c:strCache>
            </c:strRef>
          </c:tx>
          <c:cat>
            <c:strRef>
              <c:f>'BDD SALARIES'!$B$2:$B$9</c:f>
              <c:strCache>
                <c:ptCount val="8"/>
                <c:pt idx="0">
                  <c:v>BRETAIL</c:v>
                </c:pt>
                <c:pt idx="1">
                  <c:v>VARECH</c:v>
                </c:pt>
                <c:pt idx="2">
                  <c:v>PRAIRE</c:v>
                </c:pt>
                <c:pt idx="3">
                  <c:v>MARJOLIN</c:v>
                </c:pt>
                <c:pt idx="4">
                  <c:v>RIPER</c:v>
                </c:pt>
                <c:pt idx="5">
                  <c:v>SOUCHET</c:v>
                </c:pt>
                <c:pt idx="6">
                  <c:v>HELIER</c:v>
                </c:pt>
                <c:pt idx="7">
                  <c:v>HELIER</c:v>
                </c:pt>
              </c:strCache>
            </c:strRef>
          </c:cat>
          <c:val>
            <c:numRef>
              <c:f>'BDD SALARIES'!$K$2:$K$9</c:f>
              <c:numCache>
                <c:formatCode>0.00</c:formatCode>
                <c:ptCount val="8"/>
                <c:pt idx="0">
                  <c:v>495</c:v>
                </c:pt>
                <c:pt idx="1">
                  <c:v>0</c:v>
                </c:pt>
                <c:pt idx="2">
                  <c:v>465</c:v>
                </c:pt>
                <c:pt idx="3">
                  <c:v>516</c:v>
                </c:pt>
                <c:pt idx="4">
                  <c:v>0</c:v>
                </c:pt>
                <c:pt idx="5">
                  <c:v>543.6</c:v>
                </c:pt>
                <c:pt idx="6">
                  <c:v>435</c:v>
                </c:pt>
                <c:pt idx="7">
                  <c:v>486</c:v>
                </c:pt>
              </c:numCache>
            </c:numRef>
          </c:val>
        </c:ser>
        <c:ser>
          <c:idx val="2"/>
          <c:order val="2"/>
          <c:tx>
            <c:strRef>
              <c:f>'BDD SALARIES'!$L$1</c:f>
              <c:strCache>
                <c:ptCount val="1"/>
                <c:pt idx="0">
                  <c:v>Prime enfant</c:v>
                </c:pt>
              </c:strCache>
            </c:strRef>
          </c:tx>
          <c:cat>
            <c:strRef>
              <c:f>'BDD SALARIES'!$B$2:$B$9</c:f>
              <c:strCache>
                <c:ptCount val="8"/>
                <c:pt idx="0">
                  <c:v>BRETAIL</c:v>
                </c:pt>
                <c:pt idx="1">
                  <c:v>VARECH</c:v>
                </c:pt>
                <c:pt idx="2">
                  <c:v>PRAIRE</c:v>
                </c:pt>
                <c:pt idx="3">
                  <c:v>MARJOLIN</c:v>
                </c:pt>
                <c:pt idx="4">
                  <c:v>RIPER</c:v>
                </c:pt>
                <c:pt idx="5">
                  <c:v>SOUCHET</c:v>
                </c:pt>
                <c:pt idx="6">
                  <c:v>HELIER</c:v>
                </c:pt>
                <c:pt idx="7">
                  <c:v>HELIER</c:v>
                </c:pt>
              </c:strCache>
            </c:strRef>
          </c:cat>
          <c:val>
            <c:numRef>
              <c:f>'BDD SALARIES'!$L$2:$L$9</c:f>
              <c:numCache>
                <c:formatCode>0.00</c:formatCode>
                <c:ptCount val="8"/>
                <c:pt idx="0">
                  <c:v>50</c:v>
                </c:pt>
                <c:pt idx="1">
                  <c:v>0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25</c:v>
                </c:pt>
              </c:numCache>
            </c:numRef>
          </c:val>
        </c:ser>
        <c:axId val="81838464"/>
        <c:axId val="81840384"/>
      </c:barChart>
      <c:catAx>
        <c:axId val="8183846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noms</a:t>
                </a:r>
              </a:p>
            </c:rich>
          </c:tx>
          <c:layout/>
        </c:title>
        <c:tickLblPos val="nextTo"/>
        <c:crossAx val="81840384"/>
        <c:crosses val="autoZero"/>
        <c:auto val="1"/>
        <c:lblAlgn val="ctr"/>
        <c:lblOffset val="100"/>
      </c:catAx>
      <c:valAx>
        <c:axId val="81840384"/>
        <c:scaling>
          <c:orientation val="minMax"/>
        </c:scaling>
        <c:axPos val="l"/>
        <c:minorGridlines/>
        <c:numFmt formatCode="0.00" sourceLinked="1"/>
        <c:tickLblPos val="nextTo"/>
        <c:crossAx val="81838464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</xdr:row>
      <xdr:rowOff>107155</xdr:rowOff>
    </xdr:from>
    <xdr:to>
      <xdr:col>4</xdr:col>
      <xdr:colOff>709084</xdr:colOff>
      <xdr:row>8</xdr:row>
      <xdr:rowOff>129268</xdr:rowOff>
    </xdr:to>
    <xdr:sp macro="" textlink="">
      <xdr:nvSpPr>
        <xdr:cNvPr id="2" name="ZoneTexte 1"/>
        <xdr:cNvSpPr txBox="1"/>
      </xdr:nvSpPr>
      <xdr:spPr>
        <a:xfrm>
          <a:off x="142874" y="371738"/>
          <a:ext cx="5942543" cy="1355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/>
            <a:t>Afin d'éviter toutes contestations, Nous vous remercions de bien vouloir</a:t>
          </a:r>
          <a:r>
            <a:rPr lang="fr-FR" sz="1100" baseline="0"/>
            <a:t>  prendre connaissance des primes qui vous serons prochaiement attribuées. Ce document est à dater et signer . Merci de le retourner avant le </a:t>
          </a:r>
          <a:r>
            <a:rPr lang="fr-FR" sz="1100" b="1" baseline="0"/>
            <a:t>.../.../N  </a:t>
          </a:r>
          <a:r>
            <a:rPr lang="fr-FR" sz="1100" b="0" baseline="0"/>
            <a:t>(avant la création des fiches de paie)</a:t>
          </a:r>
          <a:r>
            <a:rPr lang="fr-FR" sz="1100" baseline="0"/>
            <a:t>. Vous pouvez le déposer au bureau de l'assistante de gestion ou bien le scanner et nous l'envoyer par mail à l'adresse suivante: </a:t>
          </a:r>
        </a:p>
        <a:p>
          <a:pPr algn="ctr"/>
          <a:r>
            <a:rPr lang="fr-FR" sz="1100" b="1" baseline="0"/>
            <a:t>garage.chevalier@laposte.net</a:t>
          </a:r>
        </a:p>
        <a:p>
          <a:pPr algn="l"/>
          <a:r>
            <a:rPr lang="fr-FR" sz="1100" baseline="0"/>
            <a:t>Vous trouverez en bas de cette page les règles de calcul utilisées.  La direction reste à votre disposition pour tout complément d'information.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19050</xdr:rowOff>
    </xdr:from>
    <xdr:to>
      <xdr:col>5</xdr:col>
      <xdr:colOff>409575</xdr:colOff>
      <xdr:row>14</xdr:row>
      <xdr:rowOff>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1</xdr:row>
      <xdr:rowOff>47625</xdr:rowOff>
    </xdr:from>
    <xdr:to>
      <xdr:col>11</xdr:col>
      <xdr:colOff>723900</xdr:colOff>
      <xdr:row>13</xdr:row>
      <xdr:rowOff>28575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714375</xdr:colOff>
      <xdr:row>14</xdr:row>
      <xdr:rowOff>28575</xdr:rowOff>
    </xdr:from>
    <xdr:to>
      <xdr:col>12</xdr:col>
      <xdr:colOff>714375</xdr:colOff>
      <xdr:row>28</xdr:row>
      <xdr:rowOff>102659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295275</xdr:colOff>
      <xdr:row>15</xdr:row>
      <xdr:rowOff>57149</xdr:rowOff>
    </xdr:from>
    <xdr:to>
      <xdr:col>6</xdr:col>
      <xdr:colOff>409575</xdr:colOff>
      <xdr:row>30</xdr:row>
      <xdr:rowOff>28574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workbookViewId="0">
      <selection activeCell="K2" sqref="K2"/>
    </sheetView>
  </sheetViews>
  <sheetFormatPr baseColWidth="10" defaultRowHeight="15"/>
  <cols>
    <col min="1" max="1" width="6.28515625" customWidth="1"/>
    <col min="2" max="2" width="11" customWidth="1"/>
    <col min="3" max="3" width="8.28515625" customWidth="1"/>
    <col min="4" max="4" width="11" customWidth="1"/>
    <col min="5" max="5" width="12.42578125" customWidth="1"/>
    <col min="6" max="6" width="10.7109375" customWidth="1"/>
    <col min="7" max="7" width="10.42578125" customWidth="1"/>
    <col min="8" max="8" width="11" customWidth="1"/>
    <col min="9" max="9" width="10.42578125" customWidth="1"/>
    <col min="10" max="10" width="11.5703125" customWidth="1"/>
    <col min="11" max="11" width="12.85546875" customWidth="1"/>
    <col min="12" max="12" width="10.7109375" customWidth="1"/>
  </cols>
  <sheetData>
    <row r="1" spans="1:13" ht="58.5" customHeight="1">
      <c r="A1" s="67" t="s">
        <v>9</v>
      </c>
      <c r="B1" s="68" t="s">
        <v>7</v>
      </c>
      <c r="C1" s="68" t="s">
        <v>8</v>
      </c>
      <c r="D1" s="67" t="s">
        <v>10</v>
      </c>
      <c r="E1" s="67" t="s">
        <v>54</v>
      </c>
      <c r="F1" s="67" t="s">
        <v>26</v>
      </c>
      <c r="G1" s="67" t="s">
        <v>58</v>
      </c>
      <c r="H1" s="67" t="s">
        <v>11</v>
      </c>
      <c r="I1" s="67" t="s">
        <v>19</v>
      </c>
      <c r="J1" s="77" t="s">
        <v>50</v>
      </c>
      <c r="K1" s="77" t="s">
        <v>15</v>
      </c>
      <c r="L1" s="77" t="s">
        <v>20</v>
      </c>
      <c r="M1" s="77" t="s">
        <v>21</v>
      </c>
    </row>
    <row r="2" spans="1:13">
      <c r="A2" s="1">
        <v>1</v>
      </c>
      <c r="B2" s="2" t="s">
        <v>32</v>
      </c>
      <c r="C2" s="2" t="s">
        <v>0</v>
      </c>
      <c r="D2" s="69">
        <v>24017</v>
      </c>
      <c r="E2" s="69">
        <v>36903</v>
      </c>
      <c r="F2" s="18">
        <f>DATEDIF(E2,variables!$C$10,"y")</f>
        <v>13</v>
      </c>
      <c r="G2" s="73">
        <v>1650</v>
      </c>
      <c r="H2" s="2">
        <v>0</v>
      </c>
      <c r="I2" s="2">
        <v>2</v>
      </c>
      <c r="J2" s="74">
        <f>VLOOKUP(H2,variables!$E$2:$F$5,2)</f>
        <v>250</v>
      </c>
      <c r="K2" s="76">
        <f>IF(F2&gt;variables!$B$13,'BDD SALARIES'!G2*variables!$C$13,0)</f>
        <v>495</v>
      </c>
      <c r="L2" s="74">
        <f>I2*variables!$A$7</f>
        <v>50</v>
      </c>
      <c r="M2" s="75">
        <f t="shared" ref="M2:M9" si="0">SUM(J2:L2)</f>
        <v>795</v>
      </c>
    </row>
    <row r="3" spans="1:13">
      <c r="A3" s="1">
        <v>2</v>
      </c>
      <c r="B3" s="2" t="s">
        <v>38</v>
      </c>
      <c r="C3" s="2" t="s">
        <v>1</v>
      </c>
      <c r="D3" s="69">
        <v>28264</v>
      </c>
      <c r="E3" s="69">
        <v>40436</v>
      </c>
      <c r="F3" s="18">
        <f>DATEDIF(E3,variables!$C$10,"y")</f>
        <v>4</v>
      </c>
      <c r="G3" s="73">
        <v>1920</v>
      </c>
      <c r="H3" s="2">
        <v>5</v>
      </c>
      <c r="I3" s="2">
        <v>0</v>
      </c>
      <c r="J3" s="74">
        <f>VLOOKUP(H3,variables!$E$2:$F$5,2)</f>
        <v>250</v>
      </c>
      <c r="K3" s="76">
        <f>IF(F3&gt;variables!$B$13,'BDD SALARIES'!G3*variables!$C$13,0)</f>
        <v>0</v>
      </c>
      <c r="L3" s="74">
        <f>I3*variables!$A$7</f>
        <v>0</v>
      </c>
      <c r="M3" s="75">
        <f t="shared" si="0"/>
        <v>250</v>
      </c>
    </row>
    <row r="4" spans="1:13">
      <c r="A4" s="1">
        <v>3</v>
      </c>
      <c r="B4" s="2" t="s">
        <v>35</v>
      </c>
      <c r="C4" s="2" t="s">
        <v>2</v>
      </c>
      <c r="D4" s="69">
        <v>25393</v>
      </c>
      <c r="E4" s="69">
        <v>39258</v>
      </c>
      <c r="F4" s="18">
        <f>DATEDIF(E4,variables!$C$10,"y")</f>
        <v>7</v>
      </c>
      <c r="G4" s="73">
        <v>1550</v>
      </c>
      <c r="H4" s="2">
        <v>7</v>
      </c>
      <c r="I4" s="2">
        <v>3</v>
      </c>
      <c r="J4" s="74">
        <f>VLOOKUP(H4,variables!$E$2:$F$5,2)</f>
        <v>250</v>
      </c>
      <c r="K4" s="76">
        <f>IF(F4&gt;variables!$B$13,'BDD SALARIES'!G4*variables!$C$13,0)</f>
        <v>465</v>
      </c>
      <c r="L4" s="74">
        <f>I4*variables!$A$7</f>
        <v>75</v>
      </c>
      <c r="M4" s="75">
        <f t="shared" si="0"/>
        <v>790</v>
      </c>
    </row>
    <row r="5" spans="1:13">
      <c r="A5" s="1">
        <v>4</v>
      </c>
      <c r="B5" s="2" t="s">
        <v>34</v>
      </c>
      <c r="C5" s="2" t="s">
        <v>3</v>
      </c>
      <c r="D5" s="69">
        <v>26361</v>
      </c>
      <c r="E5" s="69">
        <v>36671</v>
      </c>
      <c r="F5" s="18">
        <f>DATEDIF(E5,variables!$C$10,"y")</f>
        <v>14</v>
      </c>
      <c r="G5" s="73">
        <v>1720</v>
      </c>
      <c r="H5" s="2">
        <v>12</v>
      </c>
      <c r="I5" s="2">
        <v>0</v>
      </c>
      <c r="J5" s="74">
        <f>VLOOKUP(H5,variables!$E$2:$F$5,2)</f>
        <v>100</v>
      </c>
      <c r="K5" s="76">
        <f>IF(F5&gt;variables!$B$13,'BDD SALARIES'!G5*variables!$C$13,0)</f>
        <v>516</v>
      </c>
      <c r="L5" s="74">
        <f>I5*variables!$A$7</f>
        <v>0</v>
      </c>
      <c r="M5" s="75">
        <f t="shared" si="0"/>
        <v>616</v>
      </c>
    </row>
    <row r="6" spans="1:13">
      <c r="A6" s="1">
        <v>5</v>
      </c>
      <c r="B6" s="2" t="s">
        <v>36</v>
      </c>
      <c r="C6" s="2" t="s">
        <v>4</v>
      </c>
      <c r="D6" s="69">
        <v>29836</v>
      </c>
      <c r="E6" s="69">
        <v>39859</v>
      </c>
      <c r="F6" s="18">
        <f>DATEDIF(E6,variables!$C$10,"y")</f>
        <v>5</v>
      </c>
      <c r="G6" s="73">
        <v>1580</v>
      </c>
      <c r="H6" s="2">
        <v>18</v>
      </c>
      <c r="I6" s="2">
        <v>0</v>
      </c>
      <c r="J6" s="74">
        <f>VLOOKUP(H6,variables!$E$2:$F$5,2)</f>
        <v>50</v>
      </c>
      <c r="K6" s="76">
        <f>IF(F6&gt;variables!$B$13,'BDD SALARIES'!G6*variables!$C$13,0)</f>
        <v>0</v>
      </c>
      <c r="L6" s="74">
        <f>I6*variables!$A$7</f>
        <v>0</v>
      </c>
      <c r="M6" s="75">
        <f t="shared" si="0"/>
        <v>50</v>
      </c>
    </row>
    <row r="7" spans="1:13">
      <c r="A7" s="1">
        <v>6</v>
      </c>
      <c r="B7" s="2" t="s">
        <v>37</v>
      </c>
      <c r="C7" s="2" t="s">
        <v>1</v>
      </c>
      <c r="D7" s="69">
        <v>23046</v>
      </c>
      <c r="E7" s="69">
        <v>35596</v>
      </c>
      <c r="F7" s="18">
        <f>DATEDIF(E7,variables!$C$10,"y")</f>
        <v>17</v>
      </c>
      <c r="G7" s="73">
        <v>1812</v>
      </c>
      <c r="H7" s="2">
        <v>0</v>
      </c>
      <c r="I7" s="2">
        <v>4</v>
      </c>
      <c r="J7" s="74">
        <f>VLOOKUP(H7,variables!$E$2:$F$5,2)</f>
        <v>250</v>
      </c>
      <c r="K7" s="76">
        <f>IF(F7&gt;variables!$B$13,'BDD SALARIES'!G7*variables!$C$13,0)</f>
        <v>543.6</v>
      </c>
      <c r="L7" s="74">
        <f>I7*variables!$A$7</f>
        <v>100</v>
      </c>
      <c r="M7" s="75">
        <f t="shared" si="0"/>
        <v>893.6</v>
      </c>
    </row>
    <row r="8" spans="1:13">
      <c r="A8" s="1">
        <v>7</v>
      </c>
      <c r="B8" s="2" t="s">
        <v>33</v>
      </c>
      <c r="C8" s="2" t="s">
        <v>5</v>
      </c>
      <c r="D8" s="69">
        <v>28932</v>
      </c>
      <c r="E8" s="69">
        <v>38355</v>
      </c>
      <c r="F8" s="18">
        <f>DATEDIF(E8,variables!$C$10,"y")</f>
        <v>9</v>
      </c>
      <c r="G8" s="73">
        <v>1450</v>
      </c>
      <c r="H8" s="2">
        <v>0</v>
      </c>
      <c r="I8" s="2">
        <v>0</v>
      </c>
      <c r="J8" s="74">
        <f>VLOOKUP(H8,variables!$E$2:$F$5,2)</f>
        <v>250</v>
      </c>
      <c r="K8" s="76">
        <f>IF(F8&gt;variables!$B$13,'BDD SALARIES'!G8*variables!$C$13,0)</f>
        <v>435</v>
      </c>
      <c r="L8" s="74">
        <f>I8*variables!$A$7</f>
        <v>0</v>
      </c>
      <c r="M8" s="75">
        <f t="shared" si="0"/>
        <v>685</v>
      </c>
    </row>
    <row r="9" spans="1:13">
      <c r="A9" s="1">
        <v>8</v>
      </c>
      <c r="B9" s="2" t="s">
        <v>33</v>
      </c>
      <c r="C9" s="2" t="s">
        <v>6</v>
      </c>
      <c r="D9" s="70">
        <v>25065</v>
      </c>
      <c r="E9" s="70">
        <v>37851</v>
      </c>
      <c r="F9" s="18">
        <f>DATEDIF(E9,variables!$C$10,"y")</f>
        <v>11</v>
      </c>
      <c r="G9" s="73">
        <v>1620</v>
      </c>
      <c r="H9" s="2">
        <v>21</v>
      </c>
      <c r="I9" s="2">
        <v>1</v>
      </c>
      <c r="J9" s="74">
        <f>VLOOKUP(H9,variables!$E$2:$F$5,2)</f>
        <v>0</v>
      </c>
      <c r="K9" s="76">
        <f>IF(F9&gt;variables!$B$13,'BDD SALARIES'!G9*variables!$C$13,0)</f>
        <v>486</v>
      </c>
      <c r="L9" s="74">
        <f>I9*variables!$A$7</f>
        <v>25</v>
      </c>
      <c r="M9" s="75">
        <f t="shared" si="0"/>
        <v>511</v>
      </c>
    </row>
    <row r="10" spans="1:13" ht="23.25" customHeight="1">
      <c r="A10" s="20"/>
      <c r="B10" s="20"/>
      <c r="C10" s="20"/>
      <c r="D10" s="20"/>
      <c r="E10" s="20"/>
      <c r="F10" s="20"/>
      <c r="G10" s="20"/>
      <c r="H10" s="22"/>
      <c r="I10" s="58" t="s">
        <v>22</v>
      </c>
      <c r="J10" s="11">
        <f>SUM(J2:J9)</f>
        <v>1400</v>
      </c>
      <c r="K10" s="11">
        <f>SUM(K2:K9)</f>
        <v>2940.6</v>
      </c>
      <c r="L10" s="11">
        <f>SUM(L2:L9)</f>
        <v>250</v>
      </c>
      <c r="M10" s="19">
        <f>SUM(M2:M9)</f>
        <v>4590.6000000000004</v>
      </c>
    </row>
    <row r="11" spans="1:13">
      <c r="L11" s="79" t="s">
        <v>59</v>
      </c>
      <c r="M11" s="78">
        <f>AVERAGE(M2:M9)</f>
        <v>573.82500000000005</v>
      </c>
    </row>
    <row r="13" spans="1:13">
      <c r="A13" s="72" t="s">
        <v>55</v>
      </c>
      <c r="B13" s="65"/>
    </row>
    <row r="14" spans="1:13">
      <c r="A14" s="64">
        <v>700</v>
      </c>
      <c r="B14" s="7"/>
      <c r="F14" s="21"/>
    </row>
    <row r="15" spans="1:13">
      <c r="E15" s="80"/>
      <c r="F15" s="78"/>
    </row>
    <row r="16" spans="1:13">
      <c r="E16" s="80"/>
      <c r="F16" s="78"/>
    </row>
    <row r="17" spans="5:6">
      <c r="E17" s="80"/>
      <c r="F17" s="78"/>
    </row>
  </sheetData>
  <autoFilter ref="A1:M1">
    <sortState ref="A2:M11">
      <sortCondition ref="A1"/>
    </sortState>
  </autoFilter>
  <sortState ref="A2:M9">
    <sortCondition ref="B2:B9"/>
    <sortCondition ref="C2:C9"/>
  </sortState>
  <conditionalFormatting sqref="M2:M9">
    <cfRule type="cellIs" dxfId="0" priority="1" operator="greaterThan">
      <formula>$A$14</formula>
    </cfRule>
  </conditionalFormatting>
  <pageMargins left="0.26" right="0.1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90" zoomScaleNormal="90" workbookViewId="0">
      <selection activeCell="D23" sqref="D23"/>
    </sheetView>
  </sheetViews>
  <sheetFormatPr baseColWidth="10" defaultRowHeight="15"/>
  <cols>
    <col min="1" max="1" width="5.5703125" customWidth="1"/>
    <col min="2" max="2" width="50.7109375" style="4" customWidth="1"/>
    <col min="3" max="3" width="12.85546875" bestFit="1" customWidth="1"/>
  </cols>
  <sheetData>
    <row r="1" spans="1:6" ht="21">
      <c r="A1" s="83" t="s">
        <v>48</v>
      </c>
      <c r="B1" s="83"/>
      <c r="C1" s="83"/>
      <c r="D1" s="83"/>
      <c r="E1" s="83"/>
      <c r="F1" s="42"/>
    </row>
    <row r="2" spans="1:6">
      <c r="B2" s="61"/>
      <c r="C2" s="61"/>
      <c r="D2" s="61"/>
    </row>
    <row r="3" spans="1:6">
      <c r="B3" s="61"/>
      <c r="C3" s="61"/>
      <c r="D3" s="61"/>
    </row>
    <row r="4" spans="1:6">
      <c r="B4" s="61"/>
      <c r="C4" s="61"/>
      <c r="D4" s="61"/>
    </row>
    <row r="5" spans="1:6">
      <c r="B5" s="61"/>
      <c r="C5" s="61"/>
      <c r="D5" s="61"/>
    </row>
    <row r="6" spans="1:6">
      <c r="B6" s="61"/>
      <c r="C6" s="61"/>
      <c r="D6" s="61"/>
    </row>
    <row r="7" spans="1:6">
      <c r="B7" s="61"/>
      <c r="C7" s="61"/>
      <c r="D7" s="61"/>
    </row>
    <row r="8" spans="1:6">
      <c r="B8" s="61"/>
      <c r="C8" s="61"/>
      <c r="D8" s="61"/>
    </row>
    <row r="9" spans="1:6">
      <c r="B9" s="61"/>
      <c r="C9" s="61"/>
      <c r="D9" s="61"/>
    </row>
    <row r="10" spans="1:6">
      <c r="B10" s="61"/>
      <c r="C10" s="61"/>
      <c r="D10" s="61"/>
    </row>
    <row r="11" spans="1:6" ht="21">
      <c r="B11" s="30" t="s">
        <v>14</v>
      </c>
      <c r="C11" s="5"/>
    </row>
    <row r="12" spans="1:6">
      <c r="B12" s="28" t="s">
        <v>12</v>
      </c>
      <c r="C12" s="35">
        <v>4</v>
      </c>
    </row>
    <row r="13" spans="1:6" ht="22.5" customHeight="1">
      <c r="B13" s="24" t="s">
        <v>7</v>
      </c>
      <c r="C13" s="62" t="str">
        <f>VLOOKUP($C$12,'BDD SALARIES'!A2:B9,2,0)</f>
        <v>MARJOLIN</v>
      </c>
    </row>
    <row r="14" spans="1:6">
      <c r="B14" s="3" t="s">
        <v>8</v>
      </c>
      <c r="C14" s="23" t="str">
        <f>VLOOKUP($C$12,'BDD SALARIES'!A2:C9,3,0)</f>
        <v>Marie</v>
      </c>
    </row>
    <row r="15" spans="1:6">
      <c r="B15" s="6"/>
      <c r="C15" s="37"/>
    </row>
    <row r="16" spans="1:6">
      <c r="B16" s="6"/>
      <c r="C16" s="37"/>
    </row>
    <row r="17" spans="2:3">
      <c r="B17" s="36" t="s">
        <v>45</v>
      </c>
      <c r="C17" s="29">
        <f>VLOOKUP($C$12,'BDD SALARIES'!A2:F9,6,0)</f>
        <v>14</v>
      </c>
    </row>
    <row r="18" spans="2:3">
      <c r="B18" s="36" t="s">
        <v>46</v>
      </c>
      <c r="C18" s="57">
        <f>VLOOKUP('FICHE INDIVIDUELLE'!$C$12,'BDD SALARIES'!A2:G9,7,0)</f>
        <v>1720</v>
      </c>
    </row>
    <row r="19" spans="2:3">
      <c r="B19" s="53" t="s">
        <v>15</v>
      </c>
      <c r="C19" s="54">
        <f>VLOOKUP($C$12,'BDD SALARIES'!A2:K9,11,0)</f>
        <v>516</v>
      </c>
    </row>
    <row r="20" spans="2:3">
      <c r="B20" s="38"/>
      <c r="C20" s="39"/>
    </row>
    <row r="21" spans="2:3">
      <c r="B21" s="38"/>
      <c r="C21" s="39"/>
    </row>
    <row r="22" spans="2:3">
      <c r="B22" s="28" t="s">
        <v>13</v>
      </c>
      <c r="C22" s="29">
        <f>VLOOKUP($C$12,'BDD SALARIES'!A2:H9,8,0)</f>
        <v>12</v>
      </c>
    </row>
    <row r="23" spans="2:3">
      <c r="B23" s="53" t="s">
        <v>53</v>
      </c>
      <c r="C23" s="54">
        <f>VLOOKUP($C$12,'BDD SALARIES'!A2:M9,10)</f>
        <v>100</v>
      </c>
    </row>
    <row r="24" spans="2:3">
      <c r="B24" s="38"/>
      <c r="C24" s="39"/>
    </row>
    <row r="25" spans="2:3">
      <c r="B25" s="38"/>
      <c r="C25" s="39"/>
    </row>
    <row r="26" spans="2:3">
      <c r="B26" s="28" t="s">
        <v>18</v>
      </c>
      <c r="C26" s="29">
        <f>VLOOKUP($C$12,'BDD SALARIES'!A2:I9,9,0)</f>
        <v>0</v>
      </c>
    </row>
    <row r="27" spans="2:3">
      <c r="B27" s="55" t="s">
        <v>20</v>
      </c>
      <c r="C27" s="56">
        <f>VLOOKUP($C$12,'BDD SALARIES'!A2:L9,12,0)</f>
        <v>0</v>
      </c>
    </row>
    <row r="28" spans="2:3">
      <c r="B28" s="9"/>
      <c r="C28" s="40"/>
    </row>
    <row r="29" spans="2:3" ht="15.75" thickBot="1">
      <c r="B29" s="9"/>
      <c r="C29" s="40"/>
    </row>
    <row r="30" spans="2:3" ht="19.5" thickBot="1">
      <c r="B30" s="52" t="s">
        <v>16</v>
      </c>
      <c r="C30" s="41">
        <f>VLOOKUP($C$12,'BDD SALARIES'!A2:M9,13,0)</f>
        <v>616</v>
      </c>
    </row>
    <row r="31" spans="2:3">
      <c r="B31" s="82" t="s">
        <v>47</v>
      </c>
      <c r="C31" s="82"/>
    </row>
    <row r="32" spans="2:3">
      <c r="B32" s="45" t="s">
        <v>57</v>
      </c>
      <c r="C32" s="46"/>
    </row>
    <row r="33" spans="1:6">
      <c r="A33" s="42"/>
      <c r="B33" s="49" t="s">
        <v>17</v>
      </c>
      <c r="C33" s="48"/>
    </row>
    <row r="34" spans="1:6">
      <c r="A34" s="42"/>
      <c r="B34" s="50"/>
      <c r="C34" s="48"/>
    </row>
    <row r="35" spans="1:6">
      <c r="A35" s="42"/>
      <c r="B35" s="51"/>
      <c r="C35" s="48"/>
    </row>
    <row r="36" spans="1:6">
      <c r="B36" s="8"/>
      <c r="C36" s="7"/>
    </row>
    <row r="37" spans="1:6" ht="18.75">
      <c r="A37" s="81" t="s">
        <v>27</v>
      </c>
      <c r="B37" s="81"/>
      <c r="C37" s="81"/>
      <c r="D37" s="81"/>
      <c r="E37" s="47"/>
      <c r="F37" s="33"/>
    </row>
    <row r="38" spans="1:6" ht="18.75">
      <c r="B38" s="31"/>
      <c r="C38" s="32"/>
      <c r="D38" s="33"/>
      <c r="E38" s="33"/>
      <c r="F38" s="33"/>
    </row>
    <row r="39" spans="1:6">
      <c r="B39" s="34" t="s">
        <v>42</v>
      </c>
      <c r="C39" s="26"/>
    </row>
    <row r="40" spans="1:6">
      <c r="B40" s="27" t="s">
        <v>28</v>
      </c>
      <c r="C40" s="66">
        <v>250</v>
      </c>
    </row>
    <row r="41" spans="1:6">
      <c r="B41" s="27" t="s">
        <v>39</v>
      </c>
      <c r="C41" s="59">
        <v>100</v>
      </c>
    </row>
    <row r="42" spans="1:6">
      <c r="B42" s="27" t="s">
        <v>40</v>
      </c>
      <c r="C42" s="59">
        <v>50</v>
      </c>
    </row>
    <row r="43" spans="1:6">
      <c r="B43" s="27" t="s">
        <v>29</v>
      </c>
      <c r="C43" s="59">
        <v>0</v>
      </c>
    </row>
    <row r="44" spans="1:6">
      <c r="B44" s="27"/>
      <c r="C44" s="60"/>
    </row>
    <row r="45" spans="1:6">
      <c r="B45" s="34" t="s">
        <v>43</v>
      </c>
      <c r="C45" s="26"/>
    </row>
    <row r="46" spans="1:6" ht="24.75">
      <c r="B46" s="44" t="s">
        <v>30</v>
      </c>
      <c r="C46" s="43" t="s">
        <v>41</v>
      </c>
    </row>
    <row r="47" spans="1:6">
      <c r="B47" s="34" t="s">
        <v>44</v>
      </c>
      <c r="C47" s="26"/>
    </row>
    <row r="48" spans="1:6">
      <c r="B48" s="27" t="s">
        <v>31</v>
      </c>
      <c r="C48" s="25"/>
    </row>
    <row r="49" spans="2:3">
      <c r="B49" s="27"/>
      <c r="C49" s="25"/>
    </row>
    <row r="50" spans="2:3">
      <c r="B50" s="27"/>
      <c r="C50" s="25"/>
    </row>
    <row r="51" spans="2:3">
      <c r="B51" s="27"/>
      <c r="C51" s="25"/>
    </row>
    <row r="52" spans="2:3">
      <c r="B52" s="27"/>
      <c r="C52" s="25"/>
    </row>
  </sheetData>
  <mergeCells count="3">
    <mergeCell ref="A37:D37"/>
    <mergeCell ref="B31:C31"/>
    <mergeCell ref="A1:E1"/>
  </mergeCells>
  <pageMargins left="0.37" right="0.34" top="0.75" bottom="0.5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G8" sqref="G8"/>
    </sheetView>
  </sheetViews>
  <sheetFormatPr baseColWidth="10" defaultRowHeight="15"/>
  <cols>
    <col min="1" max="1" width="16.28515625" customWidth="1"/>
  </cols>
  <sheetData>
    <row r="1" spans="1:6" ht="30">
      <c r="A1" s="71" t="s">
        <v>56</v>
      </c>
      <c r="B1" s="42"/>
      <c r="C1" s="42"/>
      <c r="E1" s="63" t="s">
        <v>52</v>
      </c>
      <c r="F1" s="63" t="s">
        <v>51</v>
      </c>
    </row>
    <row r="2" spans="1:6">
      <c r="C2" s="10"/>
      <c r="E2" s="2">
        <v>0</v>
      </c>
      <c r="F2" s="2">
        <v>250</v>
      </c>
    </row>
    <row r="3" spans="1:6">
      <c r="C3" s="10"/>
      <c r="E3" s="2">
        <v>9</v>
      </c>
      <c r="F3" s="2">
        <v>100</v>
      </c>
    </row>
    <row r="4" spans="1:6">
      <c r="C4" s="10"/>
      <c r="E4" s="2">
        <v>16</v>
      </c>
      <c r="F4" s="2">
        <v>50</v>
      </c>
    </row>
    <row r="5" spans="1:6">
      <c r="C5" s="10"/>
      <c r="E5" s="2">
        <v>19</v>
      </c>
      <c r="F5" s="2">
        <v>0</v>
      </c>
    </row>
    <row r="6" spans="1:6">
      <c r="A6" s="15" t="s">
        <v>23</v>
      </c>
      <c r="B6" s="15"/>
      <c r="C6" s="16"/>
    </row>
    <row r="7" spans="1:6">
      <c r="A7" s="10">
        <v>25</v>
      </c>
      <c r="C7" s="10"/>
    </row>
    <row r="9" spans="1:6">
      <c r="A9" s="15" t="s">
        <v>24</v>
      </c>
      <c r="B9" s="15"/>
      <c r="C9" s="15"/>
    </row>
    <row r="10" spans="1:6">
      <c r="A10" t="s">
        <v>49</v>
      </c>
      <c r="C10" s="17">
        <v>42004</v>
      </c>
    </row>
    <row r="13" spans="1:6">
      <c r="A13" s="12" t="s">
        <v>25</v>
      </c>
      <c r="B13" s="13">
        <v>5</v>
      </c>
      <c r="C13" s="14">
        <v>0.3</v>
      </c>
    </row>
    <row r="16" spans="1:6">
      <c r="A16" s="42"/>
      <c r="B16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1" sqref="P11"/>
    </sheetView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BDD SALARIES</vt:lpstr>
      <vt:lpstr>FICHE INDIVIDUELLE</vt:lpstr>
      <vt:lpstr>variables</vt:lpstr>
      <vt:lpstr>graphiques</vt:lpstr>
      <vt:lpstr>Feuil1</vt:lpstr>
    </vt:vector>
  </TitlesOfParts>
  <Company>cecam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dmontout</dc:creator>
  <cp:lastModifiedBy>pparavis</cp:lastModifiedBy>
  <cp:lastPrinted>2015-01-17T21:47:46Z</cp:lastPrinted>
  <dcterms:created xsi:type="dcterms:W3CDTF">2012-10-02T15:04:09Z</dcterms:created>
  <dcterms:modified xsi:type="dcterms:W3CDTF">2015-01-26T10:51:47Z</dcterms:modified>
</cp:coreProperties>
</file>